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E:\salv d\My documents-Chimcomplex\My documents\Situatii financiare\Situatii financiare OMF 2844 2025\30.09.2025\SF_30.09.2025\"/>
    </mc:Choice>
  </mc:AlternateContent>
  <xr:revisionPtr revIDLastSave="0" documentId="8_{10315660-390A-4104-B833-055913E2E4E4}" xr6:coauthVersionLast="47" xr6:coauthVersionMax="47" xr10:uidLastSave="{00000000-0000-0000-0000-000000000000}"/>
  <bookViews>
    <workbookView xWindow="15555" yWindow="45" windowWidth="14955" windowHeight="15750" firstSheet="1" activeTab="3" xr2:uid="{00000000-000D-0000-FFFF-FFFF00000000}"/>
  </bookViews>
  <sheets>
    <sheet name="IFRS EN 30.06.2025 " sheetId="7" state="hidden" r:id="rId1"/>
    <sheet name="IFRS EN 30.09.2025 " sheetId="9" r:id="rId2"/>
    <sheet name="OMFP 2844 _ 30.06.2025 ROM " sheetId="8" state="hidden" r:id="rId3"/>
    <sheet name="OMFP 2844 _ 30.09.2025 ROM" sheetId="10" r:id="rId4"/>
    <sheet name="IFRS EN 31.03.2025" sheetId="6" state="hidden" r:id="rId5"/>
    <sheet name="OMFP 2844 _ 31.03.2025 ROM" sheetId="5" state="hidden" r:id="rId6"/>
    <sheet name="IFRS EN 31.12.2024" sheetId="4" state="hidden" r:id="rId7"/>
    <sheet name="OMFP 2844 _ 31.12.2024 ROM  " sheetId="1" state="hidden" r:id="rId8"/>
    <sheet name="Sheet1" sheetId="3" state="hidden" r:id="rId9"/>
  </sheets>
  <definedNames>
    <definedName name="\A" localSheetId="0">#N/A</definedName>
    <definedName name="\A" localSheetId="1">#N/A</definedName>
    <definedName name="\A" localSheetId="4">#N/A</definedName>
    <definedName name="\A" localSheetId="6">#N/A</definedName>
    <definedName name="\A">#REF!</definedName>
    <definedName name="\B" localSheetId="0">#N/A</definedName>
    <definedName name="\B" localSheetId="1">#N/A</definedName>
    <definedName name="\B" localSheetId="4">#N/A</definedName>
    <definedName name="\B" localSheetId="6">#N/A</definedName>
    <definedName name="\B">#REF!</definedName>
    <definedName name="\C" localSheetId="0">#N/A</definedName>
    <definedName name="\C" localSheetId="1">#N/A</definedName>
    <definedName name="\C" localSheetId="4">#N/A</definedName>
    <definedName name="\C" localSheetId="6">#N/A</definedName>
    <definedName name="\C">#REF!</definedName>
    <definedName name="\CALC" localSheetId="0">#N/A</definedName>
    <definedName name="\CALC" localSheetId="1">#N/A</definedName>
    <definedName name="\CALC" localSheetId="4">#N/A</definedName>
    <definedName name="\CALC" localSheetId="6">#N/A</definedName>
    <definedName name="\CALC">#REF!</definedName>
    <definedName name="\D" localSheetId="0">#N/A</definedName>
    <definedName name="\D" localSheetId="1">#N/A</definedName>
    <definedName name="\D" localSheetId="4">#N/A</definedName>
    <definedName name="\D" localSheetId="6">#N/A</definedName>
    <definedName name="\D">#REF!</definedName>
    <definedName name="\E" localSheetId="0">#N/A</definedName>
    <definedName name="\E" localSheetId="1">#N/A</definedName>
    <definedName name="\E" localSheetId="4">#N/A</definedName>
    <definedName name="\E" localSheetId="6">#N/A</definedName>
    <definedName name="\E">#REF!</definedName>
    <definedName name="\F" localSheetId="0">#N/A</definedName>
    <definedName name="\F" localSheetId="1">#N/A</definedName>
    <definedName name="\F" localSheetId="4">#N/A</definedName>
    <definedName name="\F" localSheetId="6">#N/A</definedName>
    <definedName name="\F">#REF!</definedName>
    <definedName name="\G" localSheetId="0">#N/A</definedName>
    <definedName name="\G" localSheetId="1">#N/A</definedName>
    <definedName name="\G" localSheetId="4">#N/A</definedName>
    <definedName name="\G" localSheetId="6">#N/A</definedName>
    <definedName name="\G">#REF!</definedName>
    <definedName name="\H" localSheetId="0">#N/A</definedName>
    <definedName name="\H" localSheetId="1">#N/A</definedName>
    <definedName name="\H" localSheetId="4">#N/A</definedName>
    <definedName name="\H" localSheetId="6">#N/A</definedName>
    <definedName name="\H">#REF!</definedName>
    <definedName name="\L" localSheetId="0">#N/A</definedName>
    <definedName name="\L" localSheetId="1">#N/A</definedName>
    <definedName name="\L" localSheetId="4">#N/A</definedName>
    <definedName name="\L" localSheetId="6">#N/A</definedName>
    <definedName name="\L">#REF!</definedName>
    <definedName name="\M" localSheetId="0">#N/A</definedName>
    <definedName name="\M" localSheetId="1">#N/A</definedName>
    <definedName name="\M" localSheetId="4">#N/A</definedName>
    <definedName name="\M" localSheetId="6">#N/A</definedName>
    <definedName name="\M">#REF!</definedName>
    <definedName name="\N" localSheetId="0">#N/A</definedName>
    <definedName name="\N" localSheetId="1">#N/A</definedName>
    <definedName name="\N" localSheetId="4">#N/A</definedName>
    <definedName name="\N" localSheetId="6">#N/A</definedName>
    <definedName name="\N">#REF!</definedName>
    <definedName name="\P" localSheetId="0">#N/A</definedName>
    <definedName name="\P" localSheetId="1">#N/A</definedName>
    <definedName name="\P" localSheetId="4">#N/A</definedName>
    <definedName name="\P" localSheetId="6">#N/A</definedName>
    <definedName name="\P">#REF!</definedName>
    <definedName name="\P1" localSheetId="0">#N/A</definedName>
    <definedName name="\P1" localSheetId="1">#N/A</definedName>
    <definedName name="\P1" localSheetId="4">#N/A</definedName>
    <definedName name="\P1" localSheetId="6">#N/A</definedName>
    <definedName name="\P1">#REF!</definedName>
    <definedName name="\PRINT" localSheetId="0">#N/A</definedName>
    <definedName name="\PRINT" localSheetId="1">#N/A</definedName>
    <definedName name="\PRINT" localSheetId="4">#N/A</definedName>
    <definedName name="\PRINT" localSheetId="6">#N/A</definedName>
    <definedName name="\PRINT">#REF!</definedName>
    <definedName name="\Q" localSheetId="0">#N/A</definedName>
    <definedName name="\Q" localSheetId="1">#N/A</definedName>
    <definedName name="\Q" localSheetId="4">#N/A</definedName>
    <definedName name="\Q" localSheetId="6">#N/A</definedName>
    <definedName name="\Q">#REF!</definedName>
    <definedName name="\R" localSheetId="0">#N/A</definedName>
    <definedName name="\R" localSheetId="1">#N/A</definedName>
    <definedName name="\R" localSheetId="4">#N/A</definedName>
    <definedName name="\R" localSheetId="6">#N/A</definedName>
    <definedName name="\R">#REF!</definedName>
    <definedName name="\S" localSheetId="0">#N/A</definedName>
    <definedName name="\S" localSheetId="1">#N/A</definedName>
    <definedName name="\S" localSheetId="4">#N/A</definedName>
    <definedName name="\S" localSheetId="6">#N/A</definedName>
    <definedName name="\S">#REF!</definedName>
    <definedName name="\T" localSheetId="0">#N/A</definedName>
    <definedName name="\T" localSheetId="1">#N/A</definedName>
    <definedName name="\T" localSheetId="4">#N/A</definedName>
    <definedName name="\T" localSheetId="6">#N/A</definedName>
    <definedName name="\T">#REF!</definedName>
    <definedName name="\U" localSheetId="0">#N/A</definedName>
    <definedName name="\U" localSheetId="1">#N/A</definedName>
    <definedName name="\U" localSheetId="4">#N/A</definedName>
    <definedName name="\U" localSheetId="6">#N/A</definedName>
    <definedName name="\U">#REF!</definedName>
    <definedName name="\V" localSheetId="0">#N/A</definedName>
    <definedName name="\V" localSheetId="1">#N/A</definedName>
    <definedName name="\V" localSheetId="4">#N/A</definedName>
    <definedName name="\V" localSheetId="6">#N/A</definedName>
    <definedName name="\V">#REF!</definedName>
    <definedName name="\W" localSheetId="0">#N/A</definedName>
    <definedName name="\W" localSheetId="1">#N/A</definedName>
    <definedName name="\W" localSheetId="4">#N/A</definedName>
    <definedName name="\W" localSheetId="6">#N/A</definedName>
    <definedName name="\W">#REF!</definedName>
    <definedName name="___________________ETH1" localSheetId="0">#N/A</definedName>
    <definedName name="___________________ETH1" localSheetId="1">#N/A</definedName>
    <definedName name="___________________ETH1" localSheetId="4">#N/A</definedName>
    <definedName name="___________________ETH1" localSheetId="6">#N/A</definedName>
    <definedName name="___________________ETH1">#REF!</definedName>
    <definedName name="___________________ETH2" localSheetId="0">#N/A</definedName>
    <definedName name="___________________ETH2" localSheetId="1">#N/A</definedName>
    <definedName name="___________________ETH2" localSheetId="4">#N/A</definedName>
    <definedName name="___________________ETH2" localSheetId="6">#N/A</definedName>
    <definedName name="___________________ETH2">#REF!</definedName>
    <definedName name="___________________ETH3" localSheetId="0">#N/A</definedName>
    <definedName name="___________________ETH3" localSheetId="1">#N/A</definedName>
    <definedName name="___________________ETH3" localSheetId="4">#N/A</definedName>
    <definedName name="___________________ETH3" localSheetId="6">#N/A</definedName>
    <definedName name="___________________ETH3">#REF!</definedName>
    <definedName name="___________________ETH4" localSheetId="0">#N/A</definedName>
    <definedName name="___________________ETH4" localSheetId="1">#N/A</definedName>
    <definedName name="___________________ETH4" localSheetId="4">#N/A</definedName>
    <definedName name="___________________ETH4" localSheetId="6">#N/A</definedName>
    <definedName name="___________________ETH4">#REF!</definedName>
    <definedName name="___________________ETH5" localSheetId="0">#N/A</definedName>
    <definedName name="___________________ETH5" localSheetId="1">#N/A</definedName>
    <definedName name="___________________ETH5" localSheetId="4">#N/A</definedName>
    <definedName name="___________________ETH5" localSheetId="6">#N/A</definedName>
    <definedName name="___________________ETH5">#REF!</definedName>
    <definedName name="___________________ETH6" localSheetId="0">#N/A</definedName>
    <definedName name="___________________ETH6" localSheetId="1">#N/A</definedName>
    <definedName name="___________________ETH6" localSheetId="4">#N/A</definedName>
    <definedName name="___________________ETH6" localSheetId="6">#N/A</definedName>
    <definedName name="___________________ETH6">#REF!</definedName>
    <definedName name="___________________ETH7" localSheetId="0">#N/A</definedName>
    <definedName name="___________________ETH7" localSheetId="1">#N/A</definedName>
    <definedName name="___________________ETH7" localSheetId="4">#N/A</definedName>
    <definedName name="___________________ETH7" localSheetId="6">#N/A</definedName>
    <definedName name="___________________ETH7">#REF!</definedName>
    <definedName name="___________________ETH8" localSheetId="0">#N/A</definedName>
    <definedName name="___________________ETH8" localSheetId="1">#N/A</definedName>
    <definedName name="___________________ETH8" localSheetId="4">#N/A</definedName>
    <definedName name="___________________ETH8" localSheetId="6">#N/A</definedName>
    <definedName name="___________________ETH8">#REF!</definedName>
    <definedName name="___________________ETH9" localSheetId="0">#N/A</definedName>
    <definedName name="___________________ETH9" localSheetId="1">#N/A</definedName>
    <definedName name="___________________ETH9" localSheetId="4">#N/A</definedName>
    <definedName name="___________________ETH9" localSheetId="6">#N/A</definedName>
    <definedName name="___________________ETH9">#REF!</definedName>
    <definedName name="___________________HDP1" localSheetId="0">#N/A</definedName>
    <definedName name="___________________HDP1" localSheetId="1">#N/A</definedName>
    <definedName name="___________________HDP1" localSheetId="4">#N/A</definedName>
    <definedName name="___________________HDP1" localSheetId="6">#N/A</definedName>
    <definedName name="___________________HDP1">#REF!</definedName>
    <definedName name="___________________HDP2" localSheetId="0">#N/A</definedName>
    <definedName name="___________________HDP2" localSheetId="1">#N/A</definedName>
    <definedName name="___________________HDP2" localSheetId="4">#N/A</definedName>
    <definedName name="___________________HDP2" localSheetId="6">#N/A</definedName>
    <definedName name="___________________HDP2">#REF!</definedName>
    <definedName name="___________________HDP3" localSheetId="0">#N/A</definedName>
    <definedName name="___________________HDP3" localSheetId="1">#N/A</definedName>
    <definedName name="___________________HDP3" localSheetId="4">#N/A</definedName>
    <definedName name="___________________HDP3" localSheetId="6">#N/A</definedName>
    <definedName name="___________________HDP3">#REF!</definedName>
    <definedName name="___________________HDP4" localSheetId="0">#N/A</definedName>
    <definedName name="___________________HDP4" localSheetId="1">#N/A</definedName>
    <definedName name="___________________HDP4" localSheetId="4">#N/A</definedName>
    <definedName name="___________________HDP4" localSheetId="6">#N/A</definedName>
    <definedName name="___________________HDP4">#REF!</definedName>
    <definedName name="___________________HDP5" localSheetId="0">#N/A</definedName>
    <definedName name="___________________HDP5" localSheetId="1">#N/A</definedName>
    <definedName name="___________________HDP5" localSheetId="4">#N/A</definedName>
    <definedName name="___________________HDP5" localSheetId="6">#N/A</definedName>
    <definedName name="___________________HDP5">#REF!</definedName>
    <definedName name="___________________HDP6" localSheetId="0">#N/A</definedName>
    <definedName name="___________________HDP6" localSheetId="1">#N/A</definedName>
    <definedName name="___________________HDP6" localSheetId="4">#N/A</definedName>
    <definedName name="___________________HDP6" localSheetId="6">#N/A</definedName>
    <definedName name="___________________HDP6">#REF!</definedName>
    <definedName name="___________________HDP7" localSheetId="0">#N/A</definedName>
    <definedName name="___________________HDP7" localSheetId="1">#N/A</definedName>
    <definedName name="___________________HDP7" localSheetId="4">#N/A</definedName>
    <definedName name="___________________HDP7" localSheetId="6">#N/A</definedName>
    <definedName name="___________________HDP7">#REF!</definedName>
    <definedName name="___________________HDP8" localSheetId="0">#N/A</definedName>
    <definedName name="___________________HDP8" localSheetId="1">#N/A</definedName>
    <definedName name="___________________HDP8" localSheetId="4">#N/A</definedName>
    <definedName name="___________________HDP8" localSheetId="6">#N/A</definedName>
    <definedName name="___________________HDP8">#REF!</definedName>
    <definedName name="___________________HDP9" localSheetId="0">#N/A</definedName>
    <definedName name="___________________HDP9" localSheetId="1">#N/A</definedName>
    <definedName name="___________________HDP9" localSheetId="4">#N/A</definedName>
    <definedName name="___________________HDP9" localSheetId="6">#N/A</definedName>
    <definedName name="___________________HDP9">#REF!</definedName>
    <definedName name="___________________PP1" localSheetId="0">#N/A</definedName>
    <definedName name="___________________PP1" localSheetId="1">#N/A</definedName>
    <definedName name="___________________PP1" localSheetId="4">#N/A</definedName>
    <definedName name="___________________PP1" localSheetId="6">#N/A</definedName>
    <definedName name="___________________PP1">#REF!</definedName>
    <definedName name="___________________PP2" localSheetId="0">#N/A</definedName>
    <definedName name="___________________PP2" localSheetId="1">#N/A</definedName>
    <definedName name="___________________PP2" localSheetId="4">#N/A</definedName>
    <definedName name="___________________PP2" localSheetId="6">#N/A</definedName>
    <definedName name="___________________PP2">#REF!</definedName>
    <definedName name="___________________PP3" localSheetId="0">#N/A</definedName>
    <definedName name="___________________PP3" localSheetId="1">#N/A</definedName>
    <definedName name="___________________PP3" localSheetId="4">#N/A</definedName>
    <definedName name="___________________PP3" localSheetId="6">#N/A</definedName>
    <definedName name="___________________PP3">#REF!</definedName>
    <definedName name="___________________PP4" localSheetId="0">#N/A</definedName>
    <definedName name="___________________PP4" localSheetId="1">#N/A</definedName>
    <definedName name="___________________PP4" localSheetId="4">#N/A</definedName>
    <definedName name="___________________PP4" localSheetId="6">#N/A</definedName>
    <definedName name="___________________PP4">#REF!</definedName>
    <definedName name="___________________PP5" localSheetId="0">#N/A</definedName>
    <definedName name="___________________PP5" localSheetId="1">#N/A</definedName>
    <definedName name="___________________PP5" localSheetId="4">#N/A</definedName>
    <definedName name="___________________PP5" localSheetId="6">#N/A</definedName>
    <definedName name="___________________PP5">#REF!</definedName>
    <definedName name="___________________PP6" localSheetId="0">#N/A</definedName>
    <definedName name="___________________PP6" localSheetId="1">#N/A</definedName>
    <definedName name="___________________PP6" localSheetId="4">#N/A</definedName>
    <definedName name="___________________PP6" localSheetId="6">#N/A</definedName>
    <definedName name="___________________PP6">#REF!</definedName>
    <definedName name="___________________PP7" localSheetId="0">#N/A</definedName>
    <definedName name="___________________PP7" localSheetId="1">#N/A</definedName>
    <definedName name="___________________PP7" localSheetId="4">#N/A</definedName>
    <definedName name="___________________PP7" localSheetId="6">#N/A</definedName>
    <definedName name="___________________PP7">#REF!</definedName>
    <definedName name="__________________ETH1" localSheetId="0">#N/A</definedName>
    <definedName name="__________________ETH1" localSheetId="1">#N/A</definedName>
    <definedName name="__________________ETH1" localSheetId="4">#N/A</definedName>
    <definedName name="__________________ETH1" localSheetId="6">#N/A</definedName>
    <definedName name="__________________ETH1">#REF!</definedName>
    <definedName name="__________________ETH2" localSheetId="0">#N/A</definedName>
    <definedName name="__________________ETH2" localSheetId="1">#N/A</definedName>
    <definedName name="__________________ETH2" localSheetId="4">#N/A</definedName>
    <definedName name="__________________ETH2" localSheetId="6">#N/A</definedName>
    <definedName name="__________________ETH2">#REF!</definedName>
    <definedName name="__________________ETH3" localSheetId="0">#N/A</definedName>
    <definedName name="__________________ETH3" localSheetId="1">#N/A</definedName>
    <definedName name="__________________ETH3" localSheetId="4">#N/A</definedName>
    <definedName name="__________________ETH3" localSheetId="6">#N/A</definedName>
    <definedName name="__________________ETH3">#REF!</definedName>
    <definedName name="__________________ETH4" localSheetId="0">#N/A</definedName>
    <definedName name="__________________ETH4" localSheetId="1">#N/A</definedName>
    <definedName name="__________________ETH4" localSheetId="4">#N/A</definedName>
    <definedName name="__________________ETH4" localSheetId="6">#N/A</definedName>
    <definedName name="__________________ETH4">#REF!</definedName>
    <definedName name="__________________ETH5" localSheetId="0">#N/A</definedName>
    <definedName name="__________________ETH5" localSheetId="1">#N/A</definedName>
    <definedName name="__________________ETH5" localSheetId="4">#N/A</definedName>
    <definedName name="__________________ETH5" localSheetId="6">#N/A</definedName>
    <definedName name="__________________ETH5">#REF!</definedName>
    <definedName name="__________________ETH6" localSheetId="0">#N/A</definedName>
    <definedName name="__________________ETH6" localSheetId="1">#N/A</definedName>
    <definedName name="__________________ETH6" localSheetId="4">#N/A</definedName>
    <definedName name="__________________ETH6" localSheetId="6">#N/A</definedName>
    <definedName name="__________________ETH6">#REF!</definedName>
    <definedName name="__________________ETH7" localSheetId="0">#N/A</definedName>
    <definedName name="__________________ETH7" localSheetId="1">#N/A</definedName>
    <definedName name="__________________ETH7" localSheetId="4">#N/A</definedName>
    <definedName name="__________________ETH7" localSheetId="6">#N/A</definedName>
    <definedName name="__________________ETH7">#REF!</definedName>
    <definedName name="__________________ETH8" localSheetId="0">#N/A</definedName>
    <definedName name="__________________ETH8" localSheetId="1">#N/A</definedName>
    <definedName name="__________________ETH8" localSheetId="4">#N/A</definedName>
    <definedName name="__________________ETH8" localSheetId="6">#N/A</definedName>
    <definedName name="__________________ETH8">#REF!</definedName>
    <definedName name="__________________ETH9" localSheetId="0">#N/A</definedName>
    <definedName name="__________________ETH9" localSheetId="1">#N/A</definedName>
    <definedName name="__________________ETH9" localSheetId="4">#N/A</definedName>
    <definedName name="__________________ETH9" localSheetId="6">#N/A</definedName>
    <definedName name="__________________ETH9">#REF!</definedName>
    <definedName name="__________________HDP1" localSheetId="0">#N/A</definedName>
    <definedName name="__________________HDP1" localSheetId="1">#N/A</definedName>
    <definedName name="__________________HDP1" localSheetId="4">#N/A</definedName>
    <definedName name="__________________HDP1" localSheetId="6">#N/A</definedName>
    <definedName name="__________________HDP1">#REF!</definedName>
    <definedName name="__________________HDP2" localSheetId="0">#N/A</definedName>
    <definedName name="__________________HDP2" localSheetId="1">#N/A</definedName>
    <definedName name="__________________HDP2" localSheetId="4">#N/A</definedName>
    <definedName name="__________________HDP2" localSheetId="6">#N/A</definedName>
    <definedName name="__________________HDP2">#REF!</definedName>
    <definedName name="__________________HDP3" localSheetId="0">#N/A</definedName>
    <definedName name="__________________HDP3" localSheetId="1">#N/A</definedName>
    <definedName name="__________________HDP3" localSheetId="4">#N/A</definedName>
    <definedName name="__________________HDP3" localSheetId="6">#N/A</definedName>
    <definedName name="__________________HDP3">#REF!</definedName>
    <definedName name="__________________HDP4" localSheetId="0">#N/A</definedName>
    <definedName name="__________________HDP4" localSheetId="1">#N/A</definedName>
    <definedName name="__________________HDP4" localSheetId="4">#N/A</definedName>
    <definedName name="__________________HDP4" localSheetId="6">#N/A</definedName>
    <definedName name="__________________HDP4">#REF!</definedName>
    <definedName name="__________________HDP5" localSheetId="0">#N/A</definedName>
    <definedName name="__________________HDP5" localSheetId="1">#N/A</definedName>
    <definedName name="__________________HDP5" localSheetId="4">#N/A</definedName>
    <definedName name="__________________HDP5" localSheetId="6">#N/A</definedName>
    <definedName name="__________________HDP5">#REF!</definedName>
    <definedName name="__________________HDP6" localSheetId="0">#N/A</definedName>
    <definedName name="__________________HDP6" localSheetId="1">#N/A</definedName>
    <definedName name="__________________HDP6" localSheetId="4">#N/A</definedName>
    <definedName name="__________________HDP6" localSheetId="6">#N/A</definedName>
    <definedName name="__________________HDP6">#REF!</definedName>
    <definedName name="__________________HDP7" localSheetId="0">#N/A</definedName>
    <definedName name="__________________HDP7" localSheetId="1">#N/A</definedName>
    <definedName name="__________________HDP7" localSheetId="4">#N/A</definedName>
    <definedName name="__________________HDP7" localSheetId="6">#N/A</definedName>
    <definedName name="__________________HDP7">#REF!</definedName>
    <definedName name="__________________HDP8" localSheetId="0">#N/A</definedName>
    <definedName name="__________________HDP8" localSheetId="1">#N/A</definedName>
    <definedName name="__________________HDP8" localSheetId="4">#N/A</definedName>
    <definedName name="__________________HDP8" localSheetId="6">#N/A</definedName>
    <definedName name="__________________HDP8">#REF!</definedName>
    <definedName name="__________________HDP9" localSheetId="0">#N/A</definedName>
    <definedName name="__________________HDP9" localSheetId="1">#N/A</definedName>
    <definedName name="__________________HDP9" localSheetId="4">#N/A</definedName>
    <definedName name="__________________HDP9" localSheetId="6">#N/A</definedName>
    <definedName name="__________________HDP9">#REF!</definedName>
    <definedName name="__________________MEG1" localSheetId="0">#N/A</definedName>
    <definedName name="__________________MEG1" localSheetId="1">#N/A</definedName>
    <definedName name="__________________MEG1" localSheetId="4">#N/A</definedName>
    <definedName name="__________________MEG1" localSheetId="6">#N/A</definedName>
    <definedName name="__________________MEG1">#REF!</definedName>
    <definedName name="__________________MEG2" localSheetId="0">#N/A</definedName>
    <definedName name="__________________MEG2" localSheetId="1">#N/A</definedName>
    <definedName name="__________________MEG2" localSheetId="4">#N/A</definedName>
    <definedName name="__________________MEG2" localSheetId="6">#N/A</definedName>
    <definedName name="__________________MEG2">#REF!</definedName>
    <definedName name="__________________MEG3" localSheetId="0">#N/A</definedName>
    <definedName name="__________________MEG3" localSheetId="1">#N/A</definedName>
    <definedName name="__________________MEG3" localSheetId="4">#N/A</definedName>
    <definedName name="__________________MEG3" localSheetId="6">#N/A</definedName>
    <definedName name="__________________MEG3">#REF!</definedName>
    <definedName name="__________________MEG4" localSheetId="0">#N/A</definedName>
    <definedName name="__________________MEG4" localSheetId="1">#N/A</definedName>
    <definedName name="__________________MEG4" localSheetId="4">#N/A</definedName>
    <definedName name="__________________MEG4" localSheetId="6">#N/A</definedName>
    <definedName name="__________________MEG4">#REF!</definedName>
    <definedName name="__________________MEG5" localSheetId="0">#N/A</definedName>
    <definedName name="__________________MEG5" localSheetId="1">#N/A</definedName>
    <definedName name="__________________MEG5" localSheetId="4">#N/A</definedName>
    <definedName name="__________________MEG5" localSheetId="6">#N/A</definedName>
    <definedName name="__________________MEG5">#REF!</definedName>
    <definedName name="__________________MEG6" localSheetId="0">#N/A</definedName>
    <definedName name="__________________MEG6" localSheetId="1">#N/A</definedName>
    <definedName name="__________________MEG6" localSheetId="4">#N/A</definedName>
    <definedName name="__________________MEG6" localSheetId="6">#N/A</definedName>
    <definedName name="__________________MEG6">#REF!</definedName>
    <definedName name="__________________MEG7" localSheetId="0">#N/A</definedName>
    <definedName name="__________________MEG7" localSheetId="1">#N/A</definedName>
    <definedName name="__________________MEG7" localSheetId="4">#N/A</definedName>
    <definedName name="__________________MEG7" localSheetId="6">#N/A</definedName>
    <definedName name="__________________MEG7">#REF!</definedName>
    <definedName name="__________________MEG8" localSheetId="0">#N/A</definedName>
    <definedName name="__________________MEG8" localSheetId="1">#N/A</definedName>
    <definedName name="__________________MEG8" localSheetId="4">#N/A</definedName>
    <definedName name="__________________MEG8" localSheetId="6">#N/A</definedName>
    <definedName name="__________________MEG8">#REF!</definedName>
    <definedName name="__________________PP1" localSheetId="0">#N/A</definedName>
    <definedName name="__________________PP1" localSheetId="1">#N/A</definedName>
    <definedName name="__________________PP1" localSheetId="4">#N/A</definedName>
    <definedName name="__________________PP1" localSheetId="6">#N/A</definedName>
    <definedName name="__________________PP1">#REF!</definedName>
    <definedName name="__________________PP2" localSheetId="0">#N/A</definedName>
    <definedName name="__________________PP2" localSheetId="1">#N/A</definedName>
    <definedName name="__________________PP2" localSheetId="4">#N/A</definedName>
    <definedName name="__________________PP2" localSheetId="6">#N/A</definedName>
    <definedName name="__________________PP2">#REF!</definedName>
    <definedName name="__________________PP3" localSheetId="0">#N/A</definedName>
    <definedName name="__________________PP3" localSheetId="1">#N/A</definedName>
    <definedName name="__________________PP3" localSheetId="4">#N/A</definedName>
    <definedName name="__________________PP3" localSheetId="6">#N/A</definedName>
    <definedName name="__________________PP3">#REF!</definedName>
    <definedName name="__________________PP4" localSheetId="0">#N/A</definedName>
    <definedName name="__________________PP4" localSheetId="1">#N/A</definedName>
    <definedName name="__________________PP4" localSheetId="4">#N/A</definedName>
    <definedName name="__________________PP4" localSheetId="6">#N/A</definedName>
    <definedName name="__________________PP4">#REF!</definedName>
    <definedName name="__________________PP5" localSheetId="0">#N/A</definedName>
    <definedName name="__________________PP5" localSheetId="1">#N/A</definedName>
    <definedName name="__________________PP5" localSheetId="4">#N/A</definedName>
    <definedName name="__________________PP5" localSheetId="6">#N/A</definedName>
    <definedName name="__________________PP5">#REF!</definedName>
    <definedName name="__________________PP6" localSheetId="0">#N/A</definedName>
    <definedName name="__________________PP6" localSheetId="1">#N/A</definedName>
    <definedName name="__________________PP6" localSheetId="4">#N/A</definedName>
    <definedName name="__________________PP6" localSheetId="6">#N/A</definedName>
    <definedName name="__________________PP6">#REF!</definedName>
    <definedName name="__________________PP7" localSheetId="0">#N/A</definedName>
    <definedName name="__________________PP7" localSheetId="1">#N/A</definedName>
    <definedName name="__________________PP7" localSheetId="4">#N/A</definedName>
    <definedName name="__________________PP7" localSheetId="6">#N/A</definedName>
    <definedName name="__________________PP7">#REF!</definedName>
    <definedName name="_________________ETH1" localSheetId="0">#N/A</definedName>
    <definedName name="_________________ETH1" localSheetId="1">#N/A</definedName>
    <definedName name="_________________ETH1" localSheetId="4">#N/A</definedName>
    <definedName name="_________________ETH1" localSheetId="6">#N/A</definedName>
    <definedName name="_________________ETH1">#REF!</definedName>
    <definedName name="_________________ETH2" localSheetId="0">#N/A</definedName>
    <definedName name="_________________ETH2" localSheetId="1">#N/A</definedName>
    <definedName name="_________________ETH2" localSheetId="4">#N/A</definedName>
    <definedName name="_________________ETH2" localSheetId="6">#N/A</definedName>
    <definedName name="_________________ETH2">#REF!</definedName>
    <definedName name="_________________ETH3" localSheetId="0">#N/A</definedName>
    <definedName name="_________________ETH3" localSheetId="1">#N/A</definedName>
    <definedName name="_________________ETH3" localSheetId="4">#N/A</definedName>
    <definedName name="_________________ETH3" localSheetId="6">#N/A</definedName>
    <definedName name="_________________ETH3">#REF!</definedName>
    <definedName name="_________________ETH4" localSheetId="0">#N/A</definedName>
    <definedName name="_________________ETH4" localSheetId="1">#N/A</definedName>
    <definedName name="_________________ETH4" localSheetId="4">#N/A</definedName>
    <definedName name="_________________ETH4" localSheetId="6">#N/A</definedName>
    <definedName name="_________________ETH4">#REF!</definedName>
    <definedName name="_________________ETH5" localSheetId="0">#N/A</definedName>
    <definedName name="_________________ETH5" localSheetId="1">#N/A</definedName>
    <definedName name="_________________ETH5" localSheetId="4">#N/A</definedName>
    <definedName name="_________________ETH5" localSheetId="6">#N/A</definedName>
    <definedName name="_________________ETH5">#REF!</definedName>
    <definedName name="_________________ETH6" localSheetId="0">#N/A</definedName>
    <definedName name="_________________ETH6" localSheetId="1">#N/A</definedName>
    <definedName name="_________________ETH6" localSheetId="4">#N/A</definedName>
    <definedName name="_________________ETH6" localSheetId="6">#N/A</definedName>
    <definedName name="_________________ETH6">#REF!</definedName>
    <definedName name="_________________ETH7" localSheetId="0">#N/A</definedName>
    <definedName name="_________________ETH7" localSheetId="1">#N/A</definedName>
    <definedName name="_________________ETH7" localSheetId="4">#N/A</definedName>
    <definedName name="_________________ETH7" localSheetId="6">#N/A</definedName>
    <definedName name="_________________ETH7">#REF!</definedName>
    <definedName name="_________________ETH8" localSheetId="0">#N/A</definedName>
    <definedName name="_________________ETH8" localSheetId="1">#N/A</definedName>
    <definedName name="_________________ETH8" localSheetId="4">#N/A</definedName>
    <definedName name="_________________ETH8" localSheetId="6">#N/A</definedName>
    <definedName name="_________________ETH8">#REF!</definedName>
    <definedName name="_________________ETH9" localSheetId="0">#N/A</definedName>
    <definedName name="_________________ETH9" localSheetId="1">#N/A</definedName>
    <definedName name="_________________ETH9" localSheetId="4">#N/A</definedName>
    <definedName name="_________________ETH9" localSheetId="6">#N/A</definedName>
    <definedName name="_________________ETH9">#REF!</definedName>
    <definedName name="_________________HDP1" localSheetId="0">#N/A</definedName>
    <definedName name="_________________HDP1" localSheetId="1">#N/A</definedName>
    <definedName name="_________________HDP1" localSheetId="4">#N/A</definedName>
    <definedName name="_________________HDP1" localSheetId="6">#N/A</definedName>
    <definedName name="_________________HDP1">#REF!</definedName>
    <definedName name="_________________HDP2" localSheetId="0">#N/A</definedName>
    <definedName name="_________________HDP2" localSheetId="1">#N/A</definedName>
    <definedName name="_________________HDP2" localSheetId="4">#N/A</definedName>
    <definedName name="_________________HDP2" localSheetId="6">#N/A</definedName>
    <definedName name="_________________HDP2">#REF!</definedName>
    <definedName name="_________________HDP3" localSheetId="0">#N/A</definedName>
    <definedName name="_________________HDP3" localSheetId="1">#N/A</definedName>
    <definedName name="_________________HDP3" localSheetId="4">#N/A</definedName>
    <definedName name="_________________HDP3" localSheetId="6">#N/A</definedName>
    <definedName name="_________________HDP3">#REF!</definedName>
    <definedName name="_________________HDP4" localSheetId="0">#N/A</definedName>
    <definedName name="_________________HDP4" localSheetId="1">#N/A</definedName>
    <definedName name="_________________HDP4" localSheetId="4">#N/A</definedName>
    <definedName name="_________________HDP4" localSheetId="6">#N/A</definedName>
    <definedName name="_________________HDP4">#REF!</definedName>
    <definedName name="_________________HDP5" localSheetId="0">#N/A</definedName>
    <definedName name="_________________HDP5" localSheetId="1">#N/A</definedName>
    <definedName name="_________________HDP5" localSheetId="4">#N/A</definedName>
    <definedName name="_________________HDP5" localSheetId="6">#N/A</definedName>
    <definedName name="_________________HDP5">#REF!</definedName>
    <definedName name="_________________HDP6" localSheetId="0">#N/A</definedName>
    <definedName name="_________________HDP6" localSheetId="1">#N/A</definedName>
    <definedName name="_________________HDP6" localSheetId="4">#N/A</definedName>
    <definedName name="_________________HDP6" localSheetId="6">#N/A</definedName>
    <definedName name="_________________HDP6">#REF!</definedName>
    <definedName name="_________________HDP7" localSheetId="0">#N/A</definedName>
    <definedName name="_________________HDP7" localSheetId="1">#N/A</definedName>
    <definedName name="_________________HDP7" localSheetId="4">#N/A</definedName>
    <definedName name="_________________HDP7" localSheetId="6">#N/A</definedName>
    <definedName name="_________________HDP7">#REF!</definedName>
    <definedName name="_________________HDP8" localSheetId="0">#N/A</definedName>
    <definedName name="_________________HDP8" localSheetId="1">#N/A</definedName>
    <definedName name="_________________HDP8" localSheetId="4">#N/A</definedName>
    <definedName name="_________________HDP8" localSheetId="6">#N/A</definedName>
    <definedName name="_________________HDP8">#REF!</definedName>
    <definedName name="_________________HDP9" localSheetId="0">#N/A</definedName>
    <definedName name="_________________HDP9" localSheetId="1">#N/A</definedName>
    <definedName name="_________________HDP9" localSheetId="4">#N/A</definedName>
    <definedName name="_________________HDP9" localSheetId="6">#N/A</definedName>
    <definedName name="_________________HDP9">#REF!</definedName>
    <definedName name="_________________MEG1" localSheetId="0">#N/A</definedName>
    <definedName name="_________________MEG1" localSheetId="1">#N/A</definedName>
    <definedName name="_________________MEG1" localSheetId="4">#N/A</definedName>
    <definedName name="_________________MEG1" localSheetId="6">#N/A</definedName>
    <definedName name="_________________MEG1">#REF!</definedName>
    <definedName name="_________________MEG2" localSheetId="0">#N/A</definedName>
    <definedName name="_________________MEG2" localSheetId="1">#N/A</definedName>
    <definedName name="_________________MEG2" localSheetId="4">#N/A</definedName>
    <definedName name="_________________MEG2" localSheetId="6">#N/A</definedName>
    <definedName name="_________________MEG2">#REF!</definedName>
    <definedName name="_________________MEG3" localSheetId="0">#N/A</definedName>
    <definedName name="_________________MEG3" localSheetId="1">#N/A</definedName>
    <definedName name="_________________MEG3" localSheetId="4">#N/A</definedName>
    <definedName name="_________________MEG3" localSheetId="6">#N/A</definedName>
    <definedName name="_________________MEG3">#REF!</definedName>
    <definedName name="_________________MEG4" localSheetId="0">#N/A</definedName>
    <definedName name="_________________MEG4" localSheetId="1">#N/A</definedName>
    <definedName name="_________________MEG4" localSheetId="4">#N/A</definedName>
    <definedName name="_________________MEG4" localSheetId="6">#N/A</definedName>
    <definedName name="_________________MEG4">#REF!</definedName>
    <definedName name="_________________MEG5" localSheetId="0">#N/A</definedName>
    <definedName name="_________________MEG5" localSheetId="1">#N/A</definedName>
    <definedName name="_________________MEG5" localSheetId="4">#N/A</definedName>
    <definedName name="_________________MEG5" localSheetId="6">#N/A</definedName>
    <definedName name="_________________MEG5">#REF!</definedName>
    <definedName name="_________________MEG6" localSheetId="0">#N/A</definedName>
    <definedName name="_________________MEG6" localSheetId="1">#N/A</definedName>
    <definedName name="_________________MEG6" localSheetId="4">#N/A</definedName>
    <definedName name="_________________MEG6" localSheetId="6">#N/A</definedName>
    <definedName name="_________________MEG6">#REF!</definedName>
    <definedName name="_________________MEG7" localSheetId="0">#N/A</definedName>
    <definedName name="_________________MEG7" localSheetId="1">#N/A</definedName>
    <definedName name="_________________MEG7" localSheetId="4">#N/A</definedName>
    <definedName name="_________________MEG7" localSheetId="6">#N/A</definedName>
    <definedName name="_________________MEG7">#REF!</definedName>
    <definedName name="_________________MEG8" localSheetId="0">#N/A</definedName>
    <definedName name="_________________MEG8" localSheetId="1">#N/A</definedName>
    <definedName name="_________________MEG8" localSheetId="4">#N/A</definedName>
    <definedName name="_________________MEG8" localSheetId="6">#N/A</definedName>
    <definedName name="_________________MEG8">#REF!</definedName>
    <definedName name="_________________PP1" localSheetId="0">#N/A</definedName>
    <definedName name="_________________PP1" localSheetId="1">#N/A</definedName>
    <definedName name="_________________PP1" localSheetId="4">#N/A</definedName>
    <definedName name="_________________PP1" localSheetId="6">#N/A</definedName>
    <definedName name="_________________PP1">#REF!</definedName>
    <definedName name="_________________PP2" localSheetId="0">#N/A</definedName>
    <definedName name="_________________PP2" localSheetId="1">#N/A</definedName>
    <definedName name="_________________PP2" localSheetId="4">#N/A</definedName>
    <definedName name="_________________PP2" localSheetId="6">#N/A</definedName>
    <definedName name="_________________PP2">#REF!</definedName>
    <definedName name="_________________PP3" localSheetId="0">#N/A</definedName>
    <definedName name="_________________PP3" localSheetId="1">#N/A</definedName>
    <definedName name="_________________PP3" localSheetId="4">#N/A</definedName>
    <definedName name="_________________PP3" localSheetId="6">#N/A</definedName>
    <definedName name="_________________PP3">#REF!</definedName>
    <definedName name="_________________PP4" localSheetId="0">#N/A</definedName>
    <definedName name="_________________PP4" localSheetId="1">#N/A</definedName>
    <definedName name="_________________PP4" localSheetId="4">#N/A</definedName>
    <definedName name="_________________PP4" localSheetId="6">#N/A</definedName>
    <definedName name="_________________PP4">#REF!</definedName>
    <definedName name="_________________PP5" localSheetId="0">#N/A</definedName>
    <definedName name="_________________PP5" localSheetId="1">#N/A</definedName>
    <definedName name="_________________PP5" localSheetId="4">#N/A</definedName>
    <definedName name="_________________PP5" localSheetId="6">#N/A</definedName>
    <definedName name="_________________PP5">#REF!</definedName>
    <definedName name="_________________PP6" localSheetId="0">#N/A</definedName>
    <definedName name="_________________PP6" localSheetId="1">#N/A</definedName>
    <definedName name="_________________PP6" localSheetId="4">#N/A</definedName>
    <definedName name="_________________PP6" localSheetId="6">#N/A</definedName>
    <definedName name="_________________PP6">#REF!</definedName>
    <definedName name="_________________PP7" localSheetId="0">#N/A</definedName>
    <definedName name="_________________PP7" localSheetId="1">#N/A</definedName>
    <definedName name="_________________PP7" localSheetId="4">#N/A</definedName>
    <definedName name="_________________PP7" localSheetId="6">#N/A</definedName>
    <definedName name="_________________PP7">#REF!</definedName>
    <definedName name="________________ETH1" localSheetId="0">#N/A</definedName>
    <definedName name="________________ETH1" localSheetId="1">#N/A</definedName>
    <definedName name="________________ETH1" localSheetId="4">#N/A</definedName>
    <definedName name="________________ETH1" localSheetId="6">#N/A</definedName>
    <definedName name="________________ETH1">#REF!</definedName>
    <definedName name="________________ETH2" localSheetId="0">#N/A</definedName>
    <definedName name="________________ETH2" localSheetId="1">#N/A</definedName>
    <definedName name="________________ETH2" localSheetId="4">#N/A</definedName>
    <definedName name="________________ETH2" localSheetId="6">#N/A</definedName>
    <definedName name="________________ETH2">#REF!</definedName>
    <definedName name="________________ETH3" localSheetId="0">#N/A</definedName>
    <definedName name="________________ETH3" localSheetId="1">#N/A</definedName>
    <definedName name="________________ETH3" localSheetId="4">#N/A</definedName>
    <definedName name="________________ETH3" localSheetId="6">#N/A</definedName>
    <definedName name="________________ETH3">#REF!</definedName>
    <definedName name="________________ETH4" localSheetId="0">#N/A</definedName>
    <definedName name="________________ETH4" localSheetId="1">#N/A</definedName>
    <definedName name="________________ETH4" localSheetId="4">#N/A</definedName>
    <definedName name="________________ETH4" localSheetId="6">#N/A</definedName>
    <definedName name="________________ETH4">#REF!</definedName>
    <definedName name="________________ETH5" localSheetId="0">#N/A</definedName>
    <definedName name="________________ETH5" localSheetId="1">#N/A</definedName>
    <definedName name="________________ETH5" localSheetId="4">#N/A</definedName>
    <definedName name="________________ETH5" localSheetId="6">#N/A</definedName>
    <definedName name="________________ETH5">#REF!</definedName>
    <definedName name="________________ETH6" localSheetId="0">#N/A</definedName>
    <definedName name="________________ETH6" localSheetId="1">#N/A</definedName>
    <definedName name="________________ETH6" localSheetId="4">#N/A</definedName>
    <definedName name="________________ETH6" localSheetId="6">#N/A</definedName>
    <definedName name="________________ETH6">#REF!</definedName>
    <definedName name="________________ETH7" localSheetId="0">#N/A</definedName>
    <definedName name="________________ETH7" localSheetId="1">#N/A</definedName>
    <definedName name="________________ETH7" localSheetId="4">#N/A</definedName>
    <definedName name="________________ETH7" localSheetId="6">#N/A</definedName>
    <definedName name="________________ETH7">#REF!</definedName>
    <definedName name="________________ETH8" localSheetId="0">#N/A</definedName>
    <definedName name="________________ETH8" localSheetId="1">#N/A</definedName>
    <definedName name="________________ETH8" localSheetId="4">#N/A</definedName>
    <definedName name="________________ETH8" localSheetId="6">#N/A</definedName>
    <definedName name="________________ETH8">#REF!</definedName>
    <definedName name="________________ETH9" localSheetId="0">#N/A</definedName>
    <definedName name="________________ETH9" localSheetId="1">#N/A</definedName>
    <definedName name="________________ETH9" localSheetId="4">#N/A</definedName>
    <definedName name="________________ETH9" localSheetId="6">#N/A</definedName>
    <definedName name="________________ETH9">#REF!</definedName>
    <definedName name="________________HDP1" localSheetId="0">#N/A</definedName>
    <definedName name="________________HDP1" localSheetId="1">#N/A</definedName>
    <definedName name="________________HDP1" localSheetId="4">#N/A</definedName>
    <definedName name="________________HDP1" localSheetId="6">#N/A</definedName>
    <definedName name="________________HDP1">#REF!</definedName>
    <definedName name="________________HDP2" localSheetId="0">#N/A</definedName>
    <definedName name="________________HDP2" localSheetId="1">#N/A</definedName>
    <definedName name="________________HDP2" localSheetId="4">#N/A</definedName>
    <definedName name="________________HDP2" localSheetId="6">#N/A</definedName>
    <definedName name="________________HDP2">#REF!</definedName>
    <definedName name="________________HDP3" localSheetId="0">#N/A</definedName>
    <definedName name="________________HDP3" localSheetId="1">#N/A</definedName>
    <definedName name="________________HDP3" localSheetId="4">#N/A</definedName>
    <definedName name="________________HDP3" localSheetId="6">#N/A</definedName>
    <definedName name="________________HDP3">#REF!</definedName>
    <definedName name="________________HDP4" localSheetId="0">#N/A</definedName>
    <definedName name="________________HDP4" localSheetId="1">#N/A</definedName>
    <definedName name="________________HDP4" localSheetId="4">#N/A</definedName>
    <definedName name="________________HDP4" localSheetId="6">#N/A</definedName>
    <definedName name="________________HDP4">#REF!</definedName>
    <definedName name="________________HDP5" localSheetId="0">#N/A</definedName>
    <definedName name="________________HDP5" localSheetId="1">#N/A</definedName>
    <definedName name="________________HDP5" localSheetId="4">#N/A</definedName>
    <definedName name="________________HDP5" localSheetId="6">#N/A</definedName>
    <definedName name="________________HDP5">#REF!</definedName>
    <definedName name="________________HDP6" localSheetId="0">#N/A</definedName>
    <definedName name="________________HDP6" localSheetId="1">#N/A</definedName>
    <definedName name="________________HDP6" localSheetId="4">#N/A</definedName>
    <definedName name="________________HDP6" localSheetId="6">#N/A</definedName>
    <definedName name="________________HDP6">#REF!</definedName>
    <definedName name="________________HDP7" localSheetId="0">#N/A</definedName>
    <definedName name="________________HDP7" localSheetId="1">#N/A</definedName>
    <definedName name="________________HDP7" localSheetId="4">#N/A</definedName>
    <definedName name="________________HDP7" localSheetId="6">#N/A</definedName>
    <definedName name="________________HDP7">#REF!</definedName>
    <definedName name="________________HDP8" localSheetId="0">#N/A</definedName>
    <definedName name="________________HDP8" localSheetId="1">#N/A</definedName>
    <definedName name="________________HDP8" localSheetId="4">#N/A</definedName>
    <definedName name="________________HDP8" localSheetId="6">#N/A</definedName>
    <definedName name="________________HDP8">#REF!</definedName>
    <definedName name="________________HDP9" localSheetId="0">#N/A</definedName>
    <definedName name="________________HDP9" localSheetId="1">#N/A</definedName>
    <definedName name="________________HDP9" localSheetId="4">#N/A</definedName>
    <definedName name="________________HDP9" localSheetId="6">#N/A</definedName>
    <definedName name="________________HDP9">#REF!</definedName>
    <definedName name="________________MEG1" localSheetId="0">#N/A</definedName>
    <definedName name="________________MEG1" localSheetId="1">#N/A</definedName>
    <definedName name="________________MEG1" localSheetId="4">#N/A</definedName>
    <definedName name="________________MEG1" localSheetId="6">#N/A</definedName>
    <definedName name="________________MEG1">#REF!</definedName>
    <definedName name="________________MEG2" localSheetId="0">#N/A</definedName>
    <definedName name="________________MEG2" localSheetId="1">#N/A</definedName>
    <definedName name="________________MEG2" localSheetId="4">#N/A</definedName>
    <definedName name="________________MEG2" localSheetId="6">#N/A</definedName>
    <definedName name="________________MEG2">#REF!</definedName>
    <definedName name="________________MEG3" localSheetId="0">#N/A</definedName>
    <definedName name="________________MEG3" localSheetId="1">#N/A</definedName>
    <definedName name="________________MEG3" localSheetId="4">#N/A</definedName>
    <definedName name="________________MEG3" localSheetId="6">#N/A</definedName>
    <definedName name="________________MEG3">#REF!</definedName>
    <definedName name="________________MEG4" localSheetId="0">#N/A</definedName>
    <definedName name="________________MEG4" localSheetId="1">#N/A</definedName>
    <definedName name="________________MEG4" localSheetId="4">#N/A</definedName>
    <definedName name="________________MEG4" localSheetId="6">#N/A</definedName>
    <definedName name="________________MEG4">#REF!</definedName>
    <definedName name="________________MEG5" localSheetId="0">#N/A</definedName>
    <definedName name="________________MEG5" localSheetId="1">#N/A</definedName>
    <definedName name="________________MEG5" localSheetId="4">#N/A</definedName>
    <definedName name="________________MEG5" localSheetId="6">#N/A</definedName>
    <definedName name="________________MEG5">#REF!</definedName>
    <definedName name="________________MEG6" localSheetId="0">#N/A</definedName>
    <definedName name="________________MEG6" localSheetId="1">#N/A</definedName>
    <definedName name="________________MEG6" localSheetId="4">#N/A</definedName>
    <definedName name="________________MEG6" localSheetId="6">#N/A</definedName>
    <definedName name="________________MEG6">#REF!</definedName>
    <definedName name="________________MEG7" localSheetId="0">#N/A</definedName>
    <definedName name="________________MEG7" localSheetId="1">#N/A</definedName>
    <definedName name="________________MEG7" localSheetId="4">#N/A</definedName>
    <definedName name="________________MEG7" localSheetId="6">#N/A</definedName>
    <definedName name="________________MEG7">#REF!</definedName>
    <definedName name="________________MEG8" localSheetId="0">#N/A</definedName>
    <definedName name="________________MEG8" localSheetId="1">#N/A</definedName>
    <definedName name="________________MEG8" localSheetId="4">#N/A</definedName>
    <definedName name="________________MEG8" localSheetId="6">#N/A</definedName>
    <definedName name="________________MEG8">#REF!</definedName>
    <definedName name="________________PP1" localSheetId="0">#N/A</definedName>
    <definedName name="________________PP1" localSheetId="1">#N/A</definedName>
    <definedName name="________________PP1" localSheetId="4">#N/A</definedName>
    <definedName name="________________PP1" localSheetId="6">#N/A</definedName>
    <definedName name="________________PP1">#REF!</definedName>
    <definedName name="________________PP2" localSheetId="0">#N/A</definedName>
    <definedName name="________________PP2" localSheetId="1">#N/A</definedName>
    <definedName name="________________PP2" localSheetId="4">#N/A</definedName>
    <definedName name="________________PP2" localSheetId="6">#N/A</definedName>
    <definedName name="________________PP2">#REF!</definedName>
    <definedName name="________________PP3" localSheetId="0">#N/A</definedName>
    <definedName name="________________PP3" localSheetId="1">#N/A</definedName>
    <definedName name="________________PP3" localSheetId="4">#N/A</definedName>
    <definedName name="________________PP3" localSheetId="6">#N/A</definedName>
    <definedName name="________________PP3">#REF!</definedName>
    <definedName name="________________PP4" localSheetId="0">#N/A</definedName>
    <definedName name="________________PP4" localSheetId="1">#N/A</definedName>
    <definedName name="________________PP4" localSheetId="4">#N/A</definedName>
    <definedName name="________________PP4" localSheetId="6">#N/A</definedName>
    <definedName name="________________PP4">#REF!</definedName>
    <definedName name="________________PP5" localSheetId="0">#N/A</definedName>
    <definedName name="________________PP5" localSheetId="1">#N/A</definedName>
    <definedName name="________________PP5" localSheetId="4">#N/A</definedName>
    <definedName name="________________PP5" localSheetId="6">#N/A</definedName>
    <definedName name="________________PP5">#REF!</definedName>
    <definedName name="________________PP6" localSheetId="0">#N/A</definedName>
    <definedName name="________________PP6" localSheetId="1">#N/A</definedName>
    <definedName name="________________PP6" localSheetId="4">#N/A</definedName>
    <definedName name="________________PP6" localSheetId="6">#N/A</definedName>
    <definedName name="________________PP6">#REF!</definedName>
    <definedName name="________________PP7" localSheetId="0">#N/A</definedName>
    <definedName name="________________PP7" localSheetId="1">#N/A</definedName>
    <definedName name="________________PP7" localSheetId="4">#N/A</definedName>
    <definedName name="________________PP7" localSheetId="6">#N/A</definedName>
    <definedName name="________________PP7">#REF!</definedName>
    <definedName name="_______________ETH1" localSheetId="0">#N/A</definedName>
    <definedName name="_______________ETH1" localSheetId="1">#N/A</definedName>
    <definedName name="_______________ETH1" localSheetId="4">#N/A</definedName>
    <definedName name="_______________ETH1" localSheetId="6">#N/A</definedName>
    <definedName name="_______________ETH1">#REF!</definedName>
    <definedName name="_______________ETH2" localSheetId="0">#N/A</definedName>
    <definedName name="_______________ETH2" localSheetId="1">#N/A</definedName>
    <definedName name="_______________ETH2" localSheetId="4">#N/A</definedName>
    <definedName name="_______________ETH2" localSheetId="6">#N/A</definedName>
    <definedName name="_______________ETH2">#REF!</definedName>
    <definedName name="_______________ETH3" localSheetId="0">#N/A</definedName>
    <definedName name="_______________ETH3" localSheetId="1">#N/A</definedName>
    <definedName name="_______________ETH3" localSheetId="4">#N/A</definedName>
    <definedName name="_______________ETH3" localSheetId="6">#N/A</definedName>
    <definedName name="_______________ETH3">#REF!</definedName>
    <definedName name="_______________ETH4" localSheetId="0">#N/A</definedName>
    <definedName name="_______________ETH4" localSheetId="1">#N/A</definedName>
    <definedName name="_______________ETH4" localSheetId="4">#N/A</definedName>
    <definedName name="_______________ETH4" localSheetId="6">#N/A</definedName>
    <definedName name="_______________ETH4">#REF!</definedName>
    <definedName name="_______________ETH5" localSheetId="0">#N/A</definedName>
    <definedName name="_______________ETH5" localSheetId="1">#N/A</definedName>
    <definedName name="_______________ETH5" localSheetId="4">#N/A</definedName>
    <definedName name="_______________ETH5" localSheetId="6">#N/A</definedName>
    <definedName name="_______________ETH5">#REF!</definedName>
    <definedName name="_______________ETH6" localSheetId="0">#N/A</definedName>
    <definedName name="_______________ETH6" localSheetId="1">#N/A</definedName>
    <definedName name="_______________ETH6" localSheetId="4">#N/A</definedName>
    <definedName name="_______________ETH6" localSheetId="6">#N/A</definedName>
    <definedName name="_______________ETH6">#REF!</definedName>
    <definedName name="_______________ETH7" localSheetId="0">#N/A</definedName>
    <definedName name="_______________ETH7" localSheetId="1">#N/A</definedName>
    <definedName name="_______________ETH7" localSheetId="4">#N/A</definedName>
    <definedName name="_______________ETH7" localSheetId="6">#N/A</definedName>
    <definedName name="_______________ETH7">#REF!</definedName>
    <definedName name="_______________ETH8" localSheetId="0">#N/A</definedName>
    <definedName name="_______________ETH8" localSheetId="1">#N/A</definedName>
    <definedName name="_______________ETH8" localSheetId="4">#N/A</definedName>
    <definedName name="_______________ETH8" localSheetId="6">#N/A</definedName>
    <definedName name="_______________ETH8">#REF!</definedName>
    <definedName name="_______________ETH9" localSheetId="0">#N/A</definedName>
    <definedName name="_______________ETH9" localSheetId="1">#N/A</definedName>
    <definedName name="_______________ETH9" localSheetId="4">#N/A</definedName>
    <definedName name="_______________ETH9" localSheetId="6">#N/A</definedName>
    <definedName name="_______________ETH9">#REF!</definedName>
    <definedName name="_______________HDP1" localSheetId="0">#N/A</definedName>
    <definedName name="_______________HDP1" localSheetId="1">#N/A</definedName>
    <definedName name="_______________HDP1" localSheetId="4">#N/A</definedName>
    <definedName name="_______________HDP1" localSheetId="6">#N/A</definedName>
    <definedName name="_______________HDP1">#REF!</definedName>
    <definedName name="_______________HDP2" localSheetId="0">#N/A</definedName>
    <definedName name="_______________HDP2" localSheetId="1">#N/A</definedName>
    <definedName name="_______________HDP2" localSheetId="4">#N/A</definedName>
    <definedName name="_______________HDP2" localSheetId="6">#N/A</definedName>
    <definedName name="_______________HDP2">#REF!</definedName>
    <definedName name="_______________HDP3" localSheetId="0">#N/A</definedName>
    <definedName name="_______________HDP3" localSheetId="1">#N/A</definedName>
    <definedName name="_______________HDP3" localSheetId="4">#N/A</definedName>
    <definedName name="_______________HDP3" localSheetId="6">#N/A</definedName>
    <definedName name="_______________HDP3">#REF!</definedName>
    <definedName name="_______________HDP4" localSheetId="0">#N/A</definedName>
    <definedName name="_______________HDP4" localSheetId="1">#N/A</definedName>
    <definedName name="_______________HDP4" localSheetId="4">#N/A</definedName>
    <definedName name="_______________HDP4" localSheetId="6">#N/A</definedName>
    <definedName name="_______________HDP4">#REF!</definedName>
    <definedName name="_______________HDP5" localSheetId="0">#N/A</definedName>
    <definedName name="_______________HDP5" localSheetId="1">#N/A</definedName>
    <definedName name="_______________HDP5" localSheetId="4">#N/A</definedName>
    <definedName name="_______________HDP5" localSheetId="6">#N/A</definedName>
    <definedName name="_______________HDP5">#REF!</definedName>
    <definedName name="_______________HDP6" localSheetId="0">#N/A</definedName>
    <definedName name="_______________HDP6" localSheetId="1">#N/A</definedName>
    <definedName name="_______________HDP6" localSheetId="4">#N/A</definedName>
    <definedName name="_______________HDP6" localSheetId="6">#N/A</definedName>
    <definedName name="_______________HDP6">#REF!</definedName>
    <definedName name="_______________HDP7" localSheetId="0">#N/A</definedName>
    <definedName name="_______________HDP7" localSheetId="1">#N/A</definedName>
    <definedName name="_______________HDP7" localSheetId="4">#N/A</definedName>
    <definedName name="_______________HDP7" localSheetId="6">#N/A</definedName>
    <definedName name="_______________HDP7">#REF!</definedName>
    <definedName name="_______________HDP8" localSheetId="0">#N/A</definedName>
    <definedName name="_______________HDP8" localSheetId="1">#N/A</definedName>
    <definedName name="_______________HDP8" localSheetId="4">#N/A</definedName>
    <definedName name="_______________HDP8" localSheetId="6">#N/A</definedName>
    <definedName name="_______________HDP8">#REF!</definedName>
    <definedName name="_______________HDP9" localSheetId="0">#N/A</definedName>
    <definedName name="_______________HDP9" localSheetId="1">#N/A</definedName>
    <definedName name="_______________HDP9" localSheetId="4">#N/A</definedName>
    <definedName name="_______________HDP9" localSheetId="6">#N/A</definedName>
    <definedName name="_______________HDP9">#REF!</definedName>
    <definedName name="_______________lot5" localSheetId="0">#N/A</definedName>
    <definedName name="_______________lot5" localSheetId="1">#N/A</definedName>
    <definedName name="_______________lot5" localSheetId="4">#N/A</definedName>
    <definedName name="_______________lot5" localSheetId="6">#N/A</definedName>
    <definedName name="_______________lot5">#REF!</definedName>
    <definedName name="_______________MEG1" localSheetId="0">#N/A</definedName>
    <definedName name="_______________MEG1" localSheetId="1">#N/A</definedName>
    <definedName name="_______________MEG1" localSheetId="4">#N/A</definedName>
    <definedName name="_______________MEG1" localSheetId="6">#N/A</definedName>
    <definedName name="_______________MEG1">#REF!</definedName>
    <definedName name="_______________MEG2" localSheetId="0">#N/A</definedName>
    <definedName name="_______________MEG2" localSheetId="1">#N/A</definedName>
    <definedName name="_______________MEG2" localSheetId="4">#N/A</definedName>
    <definedName name="_______________MEG2" localSheetId="6">#N/A</definedName>
    <definedName name="_______________MEG2">#REF!</definedName>
    <definedName name="_______________MEG3" localSheetId="0">#N/A</definedName>
    <definedName name="_______________MEG3" localSheetId="1">#N/A</definedName>
    <definedName name="_______________MEG3" localSheetId="4">#N/A</definedName>
    <definedName name="_______________MEG3" localSheetId="6">#N/A</definedName>
    <definedName name="_______________MEG3">#REF!</definedName>
    <definedName name="_______________MEG4" localSheetId="0">#N/A</definedName>
    <definedName name="_______________MEG4" localSheetId="1">#N/A</definedName>
    <definedName name="_______________MEG4" localSheetId="4">#N/A</definedName>
    <definedName name="_______________MEG4" localSheetId="6">#N/A</definedName>
    <definedName name="_______________MEG4">#REF!</definedName>
    <definedName name="_______________MEG5" localSheetId="0">#N/A</definedName>
    <definedName name="_______________MEG5" localSheetId="1">#N/A</definedName>
    <definedName name="_______________MEG5" localSheetId="4">#N/A</definedName>
    <definedName name="_______________MEG5" localSheetId="6">#N/A</definedName>
    <definedName name="_______________MEG5">#REF!</definedName>
    <definedName name="_______________MEG6" localSheetId="0">#N/A</definedName>
    <definedName name="_______________MEG6" localSheetId="1">#N/A</definedName>
    <definedName name="_______________MEG6" localSheetId="4">#N/A</definedName>
    <definedName name="_______________MEG6" localSheetId="6">#N/A</definedName>
    <definedName name="_______________MEG6">#REF!</definedName>
    <definedName name="_______________MEG7" localSheetId="0">#N/A</definedName>
    <definedName name="_______________MEG7" localSheetId="1">#N/A</definedName>
    <definedName name="_______________MEG7" localSheetId="4">#N/A</definedName>
    <definedName name="_______________MEG7" localSheetId="6">#N/A</definedName>
    <definedName name="_______________MEG7">#REF!</definedName>
    <definedName name="_______________MEG8" localSheetId="0">#N/A</definedName>
    <definedName name="_______________MEG8" localSheetId="1">#N/A</definedName>
    <definedName name="_______________MEG8" localSheetId="4">#N/A</definedName>
    <definedName name="_______________MEG8" localSheetId="6">#N/A</definedName>
    <definedName name="_______________MEG8">#REF!</definedName>
    <definedName name="_______________PP1" localSheetId="0">#N/A</definedName>
    <definedName name="_______________PP1" localSheetId="1">#N/A</definedName>
    <definedName name="_______________PP1" localSheetId="4">#N/A</definedName>
    <definedName name="_______________PP1" localSheetId="6">#N/A</definedName>
    <definedName name="_______________PP1">#REF!</definedName>
    <definedName name="_______________PP2" localSheetId="0">#N/A</definedName>
    <definedName name="_______________PP2" localSheetId="1">#N/A</definedName>
    <definedName name="_______________PP2" localSheetId="4">#N/A</definedName>
    <definedName name="_______________PP2" localSheetId="6">#N/A</definedName>
    <definedName name="_______________PP2">#REF!</definedName>
    <definedName name="_______________PP3" localSheetId="0">#N/A</definedName>
    <definedName name="_______________PP3" localSheetId="1">#N/A</definedName>
    <definedName name="_______________PP3" localSheetId="4">#N/A</definedName>
    <definedName name="_______________PP3" localSheetId="6">#N/A</definedName>
    <definedName name="_______________PP3">#REF!</definedName>
    <definedName name="_______________PP4" localSheetId="0">#N/A</definedName>
    <definedName name="_______________PP4" localSheetId="1">#N/A</definedName>
    <definedName name="_______________PP4" localSheetId="4">#N/A</definedName>
    <definedName name="_______________PP4" localSheetId="6">#N/A</definedName>
    <definedName name="_______________PP4">#REF!</definedName>
    <definedName name="_______________PP5" localSheetId="0">#N/A</definedName>
    <definedName name="_______________PP5" localSheetId="1">#N/A</definedName>
    <definedName name="_______________PP5" localSheetId="4">#N/A</definedName>
    <definedName name="_______________PP5" localSheetId="6">#N/A</definedName>
    <definedName name="_______________PP5">#REF!</definedName>
    <definedName name="_______________PP6" localSheetId="0">#N/A</definedName>
    <definedName name="_______________PP6" localSheetId="1">#N/A</definedName>
    <definedName name="_______________PP6" localSheetId="4">#N/A</definedName>
    <definedName name="_______________PP6" localSheetId="6">#N/A</definedName>
    <definedName name="_______________PP6">#REF!</definedName>
    <definedName name="_______________PP7" localSheetId="0">#N/A</definedName>
    <definedName name="_______________PP7" localSheetId="1">#N/A</definedName>
    <definedName name="_______________PP7" localSheetId="4">#N/A</definedName>
    <definedName name="_______________PP7" localSheetId="6">#N/A</definedName>
    <definedName name="_______________PP7">#REF!</definedName>
    <definedName name="______________ETH1" localSheetId="0">#N/A</definedName>
    <definedName name="______________ETH1" localSheetId="1">#N/A</definedName>
    <definedName name="______________ETH1" localSheetId="4">#N/A</definedName>
    <definedName name="______________ETH1" localSheetId="6">#N/A</definedName>
    <definedName name="______________ETH1">#REF!</definedName>
    <definedName name="______________ETH2" localSheetId="0">#N/A</definedName>
    <definedName name="______________ETH2" localSheetId="1">#N/A</definedName>
    <definedName name="______________ETH2" localSheetId="4">#N/A</definedName>
    <definedName name="______________ETH2" localSheetId="6">#N/A</definedName>
    <definedName name="______________ETH2">#REF!</definedName>
    <definedName name="______________ETH3" localSheetId="0">#N/A</definedName>
    <definedName name="______________ETH3" localSheetId="1">#N/A</definedName>
    <definedName name="______________ETH3" localSheetId="4">#N/A</definedName>
    <definedName name="______________ETH3" localSheetId="6">#N/A</definedName>
    <definedName name="______________ETH3">#REF!</definedName>
    <definedName name="______________ETH4" localSheetId="0">#N/A</definedName>
    <definedName name="______________ETH4" localSheetId="1">#N/A</definedName>
    <definedName name="______________ETH4" localSheetId="4">#N/A</definedName>
    <definedName name="______________ETH4" localSheetId="6">#N/A</definedName>
    <definedName name="______________ETH4">#REF!</definedName>
    <definedName name="______________ETH5" localSheetId="0">#N/A</definedName>
    <definedName name="______________ETH5" localSheetId="1">#N/A</definedName>
    <definedName name="______________ETH5" localSheetId="4">#N/A</definedName>
    <definedName name="______________ETH5" localSheetId="6">#N/A</definedName>
    <definedName name="______________ETH5">#REF!</definedName>
    <definedName name="______________ETH6" localSheetId="0">#N/A</definedName>
    <definedName name="______________ETH6" localSheetId="1">#N/A</definedName>
    <definedName name="______________ETH6" localSheetId="4">#N/A</definedName>
    <definedName name="______________ETH6" localSheetId="6">#N/A</definedName>
    <definedName name="______________ETH6">#REF!</definedName>
    <definedName name="______________ETH7" localSheetId="0">#N/A</definedName>
    <definedName name="______________ETH7" localSheetId="1">#N/A</definedName>
    <definedName name="______________ETH7" localSheetId="4">#N/A</definedName>
    <definedName name="______________ETH7" localSheetId="6">#N/A</definedName>
    <definedName name="______________ETH7">#REF!</definedName>
    <definedName name="______________ETH8" localSheetId="0">#N/A</definedName>
    <definedName name="______________ETH8" localSheetId="1">#N/A</definedName>
    <definedName name="______________ETH8" localSheetId="4">#N/A</definedName>
    <definedName name="______________ETH8" localSheetId="6">#N/A</definedName>
    <definedName name="______________ETH8">#REF!</definedName>
    <definedName name="______________ETH9" localSheetId="0">#N/A</definedName>
    <definedName name="______________ETH9" localSheetId="1">#N/A</definedName>
    <definedName name="______________ETH9" localSheetId="4">#N/A</definedName>
    <definedName name="______________ETH9" localSheetId="6">#N/A</definedName>
    <definedName name="______________ETH9">#REF!</definedName>
    <definedName name="______________HDP1" localSheetId="0">#N/A</definedName>
    <definedName name="______________HDP1" localSheetId="1">#N/A</definedName>
    <definedName name="______________HDP1" localSheetId="4">#N/A</definedName>
    <definedName name="______________HDP1" localSheetId="6">#N/A</definedName>
    <definedName name="______________HDP1">#REF!</definedName>
    <definedName name="______________HDP2" localSheetId="0">#N/A</definedName>
    <definedName name="______________HDP2" localSheetId="1">#N/A</definedName>
    <definedName name="______________HDP2" localSheetId="4">#N/A</definedName>
    <definedName name="______________HDP2" localSheetId="6">#N/A</definedName>
    <definedName name="______________HDP2">#REF!</definedName>
    <definedName name="______________HDP3" localSheetId="0">#N/A</definedName>
    <definedName name="______________HDP3" localSheetId="1">#N/A</definedName>
    <definedName name="______________HDP3" localSheetId="4">#N/A</definedName>
    <definedName name="______________HDP3" localSheetId="6">#N/A</definedName>
    <definedName name="______________HDP3">#REF!</definedName>
    <definedName name="______________HDP4" localSheetId="0">#N/A</definedName>
    <definedName name="______________HDP4" localSheetId="1">#N/A</definedName>
    <definedName name="______________HDP4" localSheetId="4">#N/A</definedName>
    <definedName name="______________HDP4" localSheetId="6">#N/A</definedName>
    <definedName name="______________HDP4">#REF!</definedName>
    <definedName name="______________HDP5" localSheetId="0">#N/A</definedName>
    <definedName name="______________HDP5" localSheetId="1">#N/A</definedName>
    <definedName name="______________HDP5" localSheetId="4">#N/A</definedName>
    <definedName name="______________HDP5" localSheetId="6">#N/A</definedName>
    <definedName name="______________HDP5">#REF!</definedName>
    <definedName name="______________HDP6" localSheetId="0">#N/A</definedName>
    <definedName name="______________HDP6" localSheetId="1">#N/A</definedName>
    <definedName name="______________HDP6" localSheetId="4">#N/A</definedName>
    <definedName name="______________HDP6" localSheetId="6">#N/A</definedName>
    <definedName name="______________HDP6">#REF!</definedName>
    <definedName name="______________HDP7" localSheetId="0">#N/A</definedName>
    <definedName name="______________HDP7" localSheetId="1">#N/A</definedName>
    <definedName name="______________HDP7" localSheetId="4">#N/A</definedName>
    <definedName name="______________HDP7" localSheetId="6">#N/A</definedName>
    <definedName name="______________HDP7">#REF!</definedName>
    <definedName name="______________HDP8" localSheetId="0">#N/A</definedName>
    <definedName name="______________HDP8" localSheetId="1">#N/A</definedName>
    <definedName name="______________HDP8" localSheetId="4">#N/A</definedName>
    <definedName name="______________HDP8" localSheetId="6">#N/A</definedName>
    <definedName name="______________HDP8">#REF!</definedName>
    <definedName name="______________HDP9" localSheetId="0">#N/A</definedName>
    <definedName name="______________HDP9" localSheetId="1">#N/A</definedName>
    <definedName name="______________HDP9" localSheetId="4">#N/A</definedName>
    <definedName name="______________HDP9" localSheetId="6">#N/A</definedName>
    <definedName name="______________HDP9">#REF!</definedName>
    <definedName name="______________lot5" localSheetId="0">#N/A</definedName>
    <definedName name="______________lot5" localSheetId="1">#N/A</definedName>
    <definedName name="______________lot5" localSheetId="4">#N/A</definedName>
    <definedName name="______________lot5" localSheetId="6">#N/A</definedName>
    <definedName name="______________lot5">#REF!</definedName>
    <definedName name="______________MEG1" localSheetId="0">#N/A</definedName>
    <definedName name="______________MEG1" localSheetId="1">#N/A</definedName>
    <definedName name="______________MEG1" localSheetId="4">#N/A</definedName>
    <definedName name="______________MEG1" localSheetId="6">#N/A</definedName>
    <definedName name="______________MEG1">#REF!</definedName>
    <definedName name="______________MEG2" localSheetId="0">#N/A</definedName>
    <definedName name="______________MEG2" localSheetId="1">#N/A</definedName>
    <definedName name="______________MEG2" localSheetId="4">#N/A</definedName>
    <definedName name="______________MEG2" localSheetId="6">#N/A</definedName>
    <definedName name="______________MEG2">#REF!</definedName>
    <definedName name="______________MEG3" localSheetId="0">#N/A</definedName>
    <definedName name="______________MEG3" localSheetId="1">#N/A</definedName>
    <definedName name="______________MEG3" localSheetId="4">#N/A</definedName>
    <definedName name="______________MEG3" localSheetId="6">#N/A</definedName>
    <definedName name="______________MEG3">#REF!</definedName>
    <definedName name="______________MEG4" localSheetId="0">#N/A</definedName>
    <definedName name="______________MEG4" localSheetId="1">#N/A</definedName>
    <definedName name="______________MEG4" localSheetId="4">#N/A</definedName>
    <definedName name="______________MEG4" localSheetId="6">#N/A</definedName>
    <definedName name="______________MEG4">#REF!</definedName>
    <definedName name="______________MEG5" localSheetId="0">#N/A</definedName>
    <definedName name="______________MEG5" localSheetId="1">#N/A</definedName>
    <definedName name="______________MEG5" localSheetId="4">#N/A</definedName>
    <definedName name="______________MEG5" localSheetId="6">#N/A</definedName>
    <definedName name="______________MEG5">#REF!</definedName>
    <definedName name="______________MEG6" localSheetId="0">#N/A</definedName>
    <definedName name="______________MEG6" localSheetId="1">#N/A</definedName>
    <definedName name="______________MEG6" localSheetId="4">#N/A</definedName>
    <definedName name="______________MEG6" localSheetId="6">#N/A</definedName>
    <definedName name="______________MEG6">#REF!</definedName>
    <definedName name="______________MEG7" localSheetId="0">#N/A</definedName>
    <definedName name="______________MEG7" localSheetId="1">#N/A</definedName>
    <definedName name="______________MEG7" localSheetId="4">#N/A</definedName>
    <definedName name="______________MEG7" localSheetId="6">#N/A</definedName>
    <definedName name="______________MEG7">#REF!</definedName>
    <definedName name="______________MEG8" localSheetId="0">#N/A</definedName>
    <definedName name="______________MEG8" localSheetId="1">#N/A</definedName>
    <definedName name="______________MEG8" localSheetId="4">#N/A</definedName>
    <definedName name="______________MEG8" localSheetId="6">#N/A</definedName>
    <definedName name="______________MEG8">#REF!</definedName>
    <definedName name="______________PP1" localSheetId="0">#N/A</definedName>
    <definedName name="______________PP1" localSheetId="1">#N/A</definedName>
    <definedName name="______________PP1" localSheetId="4">#N/A</definedName>
    <definedName name="______________PP1" localSheetId="6">#N/A</definedName>
    <definedName name="______________PP1">#REF!</definedName>
    <definedName name="______________PP2" localSheetId="0">#N/A</definedName>
    <definedName name="______________PP2" localSheetId="1">#N/A</definedName>
    <definedName name="______________PP2" localSheetId="4">#N/A</definedName>
    <definedName name="______________PP2" localSheetId="6">#N/A</definedName>
    <definedName name="______________PP2">#REF!</definedName>
    <definedName name="______________PP3" localSheetId="0">#N/A</definedName>
    <definedName name="______________PP3" localSheetId="1">#N/A</definedName>
    <definedName name="______________PP3" localSheetId="4">#N/A</definedName>
    <definedName name="______________PP3" localSheetId="6">#N/A</definedName>
    <definedName name="______________PP3">#REF!</definedName>
    <definedName name="______________PP4" localSheetId="0">#N/A</definedName>
    <definedName name="______________PP4" localSheetId="1">#N/A</definedName>
    <definedName name="______________PP4" localSheetId="4">#N/A</definedName>
    <definedName name="______________PP4" localSheetId="6">#N/A</definedName>
    <definedName name="______________PP4">#REF!</definedName>
    <definedName name="______________PP5" localSheetId="0">#N/A</definedName>
    <definedName name="______________PP5" localSheetId="1">#N/A</definedName>
    <definedName name="______________PP5" localSheetId="4">#N/A</definedName>
    <definedName name="______________PP5" localSheetId="6">#N/A</definedName>
    <definedName name="______________PP5">#REF!</definedName>
    <definedName name="______________PP6" localSheetId="0">#N/A</definedName>
    <definedName name="______________PP6" localSheetId="1">#N/A</definedName>
    <definedName name="______________PP6" localSheetId="4">#N/A</definedName>
    <definedName name="______________PP6" localSheetId="6">#N/A</definedName>
    <definedName name="______________PP6">#REF!</definedName>
    <definedName name="______________PP7" localSheetId="0">#N/A</definedName>
    <definedName name="______________PP7" localSheetId="1">#N/A</definedName>
    <definedName name="______________PP7" localSheetId="4">#N/A</definedName>
    <definedName name="______________PP7" localSheetId="6">#N/A</definedName>
    <definedName name="______________PP7">#REF!</definedName>
    <definedName name="_____________ETH1" localSheetId="0">#N/A</definedName>
    <definedName name="_____________ETH1" localSheetId="1">#N/A</definedName>
    <definedName name="_____________ETH1" localSheetId="4">#N/A</definedName>
    <definedName name="_____________ETH1" localSheetId="6">#N/A</definedName>
    <definedName name="_____________ETH1">#REF!</definedName>
    <definedName name="_____________ETH2" localSheetId="0">#N/A</definedName>
    <definedName name="_____________ETH2" localSheetId="1">#N/A</definedName>
    <definedName name="_____________ETH2" localSheetId="4">#N/A</definedName>
    <definedName name="_____________ETH2" localSheetId="6">#N/A</definedName>
    <definedName name="_____________ETH2">#REF!</definedName>
    <definedName name="_____________ETH3" localSheetId="0">#N/A</definedName>
    <definedName name="_____________ETH3" localSheetId="1">#N/A</definedName>
    <definedName name="_____________ETH3" localSheetId="4">#N/A</definedName>
    <definedName name="_____________ETH3" localSheetId="6">#N/A</definedName>
    <definedName name="_____________ETH3">#REF!</definedName>
    <definedName name="_____________ETH4" localSheetId="0">#N/A</definedName>
    <definedName name="_____________ETH4" localSheetId="1">#N/A</definedName>
    <definedName name="_____________ETH4" localSheetId="4">#N/A</definedName>
    <definedName name="_____________ETH4" localSheetId="6">#N/A</definedName>
    <definedName name="_____________ETH4">#REF!</definedName>
    <definedName name="_____________ETH5" localSheetId="0">#N/A</definedName>
    <definedName name="_____________ETH5" localSheetId="1">#N/A</definedName>
    <definedName name="_____________ETH5" localSheetId="4">#N/A</definedName>
    <definedName name="_____________ETH5" localSheetId="6">#N/A</definedName>
    <definedName name="_____________ETH5">#REF!</definedName>
    <definedName name="_____________ETH6" localSheetId="0">#N/A</definedName>
    <definedName name="_____________ETH6" localSheetId="1">#N/A</definedName>
    <definedName name="_____________ETH6" localSheetId="4">#N/A</definedName>
    <definedName name="_____________ETH6" localSheetId="6">#N/A</definedName>
    <definedName name="_____________ETH6">#REF!</definedName>
    <definedName name="_____________ETH7" localSheetId="0">#N/A</definedName>
    <definedName name="_____________ETH7" localSheetId="1">#N/A</definedName>
    <definedName name="_____________ETH7" localSheetId="4">#N/A</definedName>
    <definedName name="_____________ETH7" localSheetId="6">#N/A</definedName>
    <definedName name="_____________ETH7">#REF!</definedName>
    <definedName name="_____________ETH8" localSheetId="0">#N/A</definedName>
    <definedName name="_____________ETH8" localSheetId="1">#N/A</definedName>
    <definedName name="_____________ETH8" localSheetId="4">#N/A</definedName>
    <definedName name="_____________ETH8" localSheetId="6">#N/A</definedName>
    <definedName name="_____________ETH8">#REF!</definedName>
    <definedName name="_____________ETH9" localSheetId="0">#N/A</definedName>
    <definedName name="_____________ETH9" localSheetId="1">#N/A</definedName>
    <definedName name="_____________ETH9" localSheetId="4">#N/A</definedName>
    <definedName name="_____________ETH9" localSheetId="6">#N/A</definedName>
    <definedName name="_____________ETH9">#REF!</definedName>
    <definedName name="_____________HDP1" localSheetId="0">#N/A</definedName>
    <definedName name="_____________HDP1" localSheetId="1">#N/A</definedName>
    <definedName name="_____________HDP1" localSheetId="4">#N/A</definedName>
    <definedName name="_____________HDP1" localSheetId="6">#N/A</definedName>
    <definedName name="_____________HDP1">#REF!</definedName>
    <definedName name="_____________HDP2" localSheetId="0">#N/A</definedName>
    <definedName name="_____________HDP2" localSheetId="1">#N/A</definedName>
    <definedName name="_____________HDP2" localSheetId="4">#N/A</definedName>
    <definedName name="_____________HDP2" localSheetId="6">#N/A</definedName>
    <definedName name="_____________HDP2">#REF!</definedName>
    <definedName name="_____________HDP3" localSheetId="0">#N/A</definedName>
    <definedName name="_____________HDP3" localSheetId="1">#N/A</definedName>
    <definedName name="_____________HDP3" localSheetId="4">#N/A</definedName>
    <definedName name="_____________HDP3" localSheetId="6">#N/A</definedName>
    <definedName name="_____________HDP3">#REF!</definedName>
    <definedName name="_____________HDP4" localSheetId="0">#N/A</definedName>
    <definedName name="_____________HDP4" localSheetId="1">#N/A</definedName>
    <definedName name="_____________HDP4" localSheetId="4">#N/A</definedName>
    <definedName name="_____________HDP4" localSheetId="6">#N/A</definedName>
    <definedName name="_____________HDP4">#REF!</definedName>
    <definedName name="_____________HDP5" localSheetId="0">#N/A</definedName>
    <definedName name="_____________HDP5" localSheetId="1">#N/A</definedName>
    <definedName name="_____________HDP5" localSheetId="4">#N/A</definedName>
    <definedName name="_____________HDP5" localSheetId="6">#N/A</definedName>
    <definedName name="_____________HDP5">#REF!</definedName>
    <definedName name="_____________HDP6" localSheetId="0">#N/A</definedName>
    <definedName name="_____________HDP6" localSheetId="1">#N/A</definedName>
    <definedName name="_____________HDP6" localSheetId="4">#N/A</definedName>
    <definedName name="_____________HDP6" localSheetId="6">#N/A</definedName>
    <definedName name="_____________HDP6">#REF!</definedName>
    <definedName name="_____________HDP7" localSheetId="0">#N/A</definedName>
    <definedName name="_____________HDP7" localSheetId="1">#N/A</definedName>
    <definedName name="_____________HDP7" localSheetId="4">#N/A</definedName>
    <definedName name="_____________HDP7" localSheetId="6">#N/A</definedName>
    <definedName name="_____________HDP7">#REF!</definedName>
    <definedName name="_____________HDP8" localSheetId="0">#N/A</definedName>
    <definedName name="_____________HDP8" localSheetId="1">#N/A</definedName>
    <definedName name="_____________HDP8" localSheetId="4">#N/A</definedName>
    <definedName name="_____________HDP8" localSheetId="6">#N/A</definedName>
    <definedName name="_____________HDP8">#REF!</definedName>
    <definedName name="_____________HDP9" localSheetId="0">#N/A</definedName>
    <definedName name="_____________HDP9" localSheetId="1">#N/A</definedName>
    <definedName name="_____________HDP9" localSheetId="4">#N/A</definedName>
    <definedName name="_____________HDP9" localSheetId="6">#N/A</definedName>
    <definedName name="_____________HDP9">#REF!</definedName>
    <definedName name="_____________lot5" localSheetId="0">#N/A</definedName>
    <definedName name="_____________lot5" localSheetId="1">#N/A</definedName>
    <definedName name="_____________lot5" localSheetId="4">#N/A</definedName>
    <definedName name="_____________lot5" localSheetId="6">#N/A</definedName>
    <definedName name="_____________lot5">#REF!</definedName>
    <definedName name="_____________MEG1" localSheetId="0">#N/A</definedName>
    <definedName name="_____________MEG1" localSheetId="1">#N/A</definedName>
    <definedName name="_____________MEG1" localSheetId="4">#N/A</definedName>
    <definedName name="_____________MEG1" localSheetId="6">#N/A</definedName>
    <definedName name="_____________MEG1">#REF!</definedName>
    <definedName name="_____________MEG2" localSheetId="0">#N/A</definedName>
    <definedName name="_____________MEG2" localSheetId="1">#N/A</definedName>
    <definedName name="_____________MEG2" localSheetId="4">#N/A</definedName>
    <definedName name="_____________MEG2" localSheetId="6">#N/A</definedName>
    <definedName name="_____________MEG2">#REF!</definedName>
    <definedName name="_____________MEG3" localSheetId="0">#N/A</definedName>
    <definedName name="_____________MEG3" localSheetId="1">#N/A</definedName>
    <definedName name="_____________MEG3" localSheetId="4">#N/A</definedName>
    <definedName name="_____________MEG3" localSheetId="6">#N/A</definedName>
    <definedName name="_____________MEG3">#REF!</definedName>
    <definedName name="_____________MEG4" localSheetId="0">#N/A</definedName>
    <definedName name="_____________MEG4" localSheetId="1">#N/A</definedName>
    <definedName name="_____________MEG4" localSheetId="4">#N/A</definedName>
    <definedName name="_____________MEG4" localSheetId="6">#N/A</definedName>
    <definedName name="_____________MEG4">#REF!</definedName>
    <definedName name="_____________MEG5" localSheetId="0">#N/A</definedName>
    <definedName name="_____________MEG5" localSheetId="1">#N/A</definedName>
    <definedName name="_____________MEG5" localSheetId="4">#N/A</definedName>
    <definedName name="_____________MEG5" localSheetId="6">#N/A</definedName>
    <definedName name="_____________MEG5">#REF!</definedName>
    <definedName name="_____________MEG6" localSheetId="0">#N/A</definedName>
    <definedName name="_____________MEG6" localSheetId="1">#N/A</definedName>
    <definedName name="_____________MEG6" localSheetId="4">#N/A</definedName>
    <definedName name="_____________MEG6" localSheetId="6">#N/A</definedName>
    <definedName name="_____________MEG6">#REF!</definedName>
    <definedName name="_____________MEG7" localSheetId="0">#N/A</definedName>
    <definedName name="_____________MEG7" localSheetId="1">#N/A</definedName>
    <definedName name="_____________MEG7" localSheetId="4">#N/A</definedName>
    <definedName name="_____________MEG7" localSheetId="6">#N/A</definedName>
    <definedName name="_____________MEG7">#REF!</definedName>
    <definedName name="_____________MEG8" localSheetId="0">#N/A</definedName>
    <definedName name="_____________MEG8" localSheetId="1">#N/A</definedName>
    <definedName name="_____________MEG8" localSheetId="4">#N/A</definedName>
    <definedName name="_____________MEG8" localSheetId="6">#N/A</definedName>
    <definedName name="_____________MEG8">#REF!</definedName>
    <definedName name="_____________PP1" localSheetId="0">#N/A</definedName>
    <definedName name="_____________PP1" localSheetId="1">#N/A</definedName>
    <definedName name="_____________PP1" localSheetId="4">#N/A</definedName>
    <definedName name="_____________PP1" localSheetId="6">#N/A</definedName>
    <definedName name="_____________PP1">#REF!</definedName>
    <definedName name="_____________PP2" localSheetId="0">#N/A</definedName>
    <definedName name="_____________PP2" localSheetId="1">#N/A</definedName>
    <definedName name="_____________PP2" localSheetId="4">#N/A</definedName>
    <definedName name="_____________PP2" localSheetId="6">#N/A</definedName>
    <definedName name="_____________PP2">#REF!</definedName>
    <definedName name="_____________PP3" localSheetId="0">#N/A</definedName>
    <definedName name="_____________PP3" localSheetId="1">#N/A</definedName>
    <definedName name="_____________PP3" localSheetId="4">#N/A</definedName>
    <definedName name="_____________PP3" localSheetId="6">#N/A</definedName>
    <definedName name="_____________PP3">#REF!</definedName>
    <definedName name="_____________PP4" localSheetId="0">#N/A</definedName>
    <definedName name="_____________PP4" localSheetId="1">#N/A</definedName>
    <definedName name="_____________PP4" localSheetId="4">#N/A</definedName>
    <definedName name="_____________PP4" localSheetId="6">#N/A</definedName>
    <definedName name="_____________PP4">#REF!</definedName>
    <definedName name="_____________PP5" localSheetId="0">#N/A</definedName>
    <definedName name="_____________PP5" localSheetId="1">#N/A</definedName>
    <definedName name="_____________PP5" localSheetId="4">#N/A</definedName>
    <definedName name="_____________PP5" localSheetId="6">#N/A</definedName>
    <definedName name="_____________PP5">#REF!</definedName>
    <definedName name="_____________PP6" localSheetId="0">#N/A</definedName>
    <definedName name="_____________PP6" localSheetId="1">#N/A</definedName>
    <definedName name="_____________PP6" localSheetId="4">#N/A</definedName>
    <definedName name="_____________PP6" localSheetId="6">#N/A</definedName>
    <definedName name="_____________PP6">#REF!</definedName>
    <definedName name="_____________PP7" localSheetId="0">#N/A</definedName>
    <definedName name="_____________PP7" localSheetId="1">#N/A</definedName>
    <definedName name="_____________PP7" localSheetId="4">#N/A</definedName>
    <definedName name="_____________PP7" localSheetId="6">#N/A</definedName>
    <definedName name="_____________PP7">#REF!</definedName>
    <definedName name="____________ETH1" localSheetId="0">#N/A</definedName>
    <definedName name="____________ETH1" localSheetId="1">#N/A</definedName>
    <definedName name="____________ETH1" localSheetId="4">#N/A</definedName>
    <definedName name="____________ETH1" localSheetId="6">#N/A</definedName>
    <definedName name="____________ETH1">#REF!</definedName>
    <definedName name="____________ETH2" localSheetId="0">#N/A</definedName>
    <definedName name="____________ETH2" localSheetId="1">#N/A</definedName>
    <definedName name="____________ETH2" localSheetId="4">#N/A</definedName>
    <definedName name="____________ETH2" localSheetId="6">#N/A</definedName>
    <definedName name="____________ETH2">#REF!</definedName>
    <definedName name="____________ETH3" localSheetId="0">#N/A</definedName>
    <definedName name="____________ETH3" localSheetId="1">#N/A</definedName>
    <definedName name="____________ETH3" localSheetId="4">#N/A</definedName>
    <definedName name="____________ETH3" localSheetId="6">#N/A</definedName>
    <definedName name="____________ETH3">#REF!</definedName>
    <definedName name="____________ETH4" localSheetId="0">#N/A</definedName>
    <definedName name="____________ETH4" localSheetId="1">#N/A</definedName>
    <definedName name="____________ETH4" localSheetId="4">#N/A</definedName>
    <definedName name="____________ETH4" localSheetId="6">#N/A</definedName>
    <definedName name="____________ETH4">#REF!</definedName>
    <definedName name="____________ETH5" localSheetId="0">#N/A</definedName>
    <definedName name="____________ETH5" localSheetId="1">#N/A</definedName>
    <definedName name="____________ETH5" localSheetId="4">#N/A</definedName>
    <definedName name="____________ETH5" localSheetId="6">#N/A</definedName>
    <definedName name="____________ETH5">#REF!</definedName>
    <definedName name="____________ETH6" localSheetId="0">#N/A</definedName>
    <definedName name="____________ETH6" localSheetId="1">#N/A</definedName>
    <definedName name="____________ETH6" localSheetId="4">#N/A</definedName>
    <definedName name="____________ETH6" localSheetId="6">#N/A</definedName>
    <definedName name="____________ETH6">#REF!</definedName>
    <definedName name="____________ETH7" localSheetId="0">#N/A</definedName>
    <definedName name="____________ETH7" localSheetId="1">#N/A</definedName>
    <definedName name="____________ETH7" localSheetId="4">#N/A</definedName>
    <definedName name="____________ETH7" localSheetId="6">#N/A</definedName>
    <definedName name="____________ETH7">#REF!</definedName>
    <definedName name="____________ETH8" localSheetId="0">#N/A</definedName>
    <definedName name="____________ETH8" localSheetId="1">#N/A</definedName>
    <definedName name="____________ETH8" localSheetId="4">#N/A</definedName>
    <definedName name="____________ETH8" localSheetId="6">#N/A</definedName>
    <definedName name="____________ETH8">#REF!</definedName>
    <definedName name="____________ETH9" localSheetId="0">#N/A</definedName>
    <definedName name="____________ETH9" localSheetId="1">#N/A</definedName>
    <definedName name="____________ETH9" localSheetId="4">#N/A</definedName>
    <definedName name="____________ETH9" localSheetId="6">#N/A</definedName>
    <definedName name="____________ETH9">#REF!</definedName>
    <definedName name="____________HDP1" localSheetId="0">#N/A</definedName>
    <definedName name="____________HDP1" localSheetId="1">#N/A</definedName>
    <definedName name="____________HDP1" localSheetId="4">#N/A</definedName>
    <definedName name="____________HDP1" localSheetId="6">#N/A</definedName>
    <definedName name="____________HDP1">#REF!</definedName>
    <definedName name="____________HDP2" localSheetId="0">#N/A</definedName>
    <definedName name="____________HDP2" localSheetId="1">#N/A</definedName>
    <definedName name="____________HDP2" localSheetId="4">#N/A</definedName>
    <definedName name="____________HDP2" localSheetId="6">#N/A</definedName>
    <definedName name="____________HDP2">#REF!</definedName>
    <definedName name="____________HDP3" localSheetId="0">#N/A</definedName>
    <definedName name="____________HDP3" localSheetId="1">#N/A</definedName>
    <definedName name="____________HDP3" localSheetId="4">#N/A</definedName>
    <definedName name="____________HDP3" localSheetId="6">#N/A</definedName>
    <definedName name="____________HDP3">#REF!</definedName>
    <definedName name="____________HDP4" localSheetId="0">#N/A</definedName>
    <definedName name="____________HDP4" localSheetId="1">#N/A</definedName>
    <definedName name="____________HDP4" localSheetId="4">#N/A</definedName>
    <definedName name="____________HDP4" localSheetId="6">#N/A</definedName>
    <definedName name="____________HDP4">#REF!</definedName>
    <definedName name="____________HDP5" localSheetId="0">#N/A</definedName>
    <definedName name="____________HDP5" localSheetId="1">#N/A</definedName>
    <definedName name="____________HDP5" localSheetId="4">#N/A</definedName>
    <definedName name="____________HDP5" localSheetId="6">#N/A</definedName>
    <definedName name="____________HDP5">#REF!</definedName>
    <definedName name="____________HDP6" localSheetId="0">#N/A</definedName>
    <definedName name="____________HDP6" localSheetId="1">#N/A</definedName>
    <definedName name="____________HDP6" localSheetId="4">#N/A</definedName>
    <definedName name="____________HDP6" localSheetId="6">#N/A</definedName>
    <definedName name="____________HDP6">#REF!</definedName>
    <definedName name="____________HDP7" localSheetId="0">#N/A</definedName>
    <definedName name="____________HDP7" localSheetId="1">#N/A</definedName>
    <definedName name="____________HDP7" localSheetId="4">#N/A</definedName>
    <definedName name="____________HDP7" localSheetId="6">#N/A</definedName>
    <definedName name="____________HDP7">#REF!</definedName>
    <definedName name="____________HDP8" localSheetId="0">#N/A</definedName>
    <definedName name="____________HDP8" localSheetId="1">#N/A</definedName>
    <definedName name="____________HDP8" localSheetId="4">#N/A</definedName>
    <definedName name="____________HDP8" localSheetId="6">#N/A</definedName>
    <definedName name="____________HDP8">#REF!</definedName>
    <definedName name="____________HDP9" localSheetId="0">#N/A</definedName>
    <definedName name="____________HDP9" localSheetId="1">#N/A</definedName>
    <definedName name="____________HDP9" localSheetId="4">#N/A</definedName>
    <definedName name="____________HDP9" localSheetId="6">#N/A</definedName>
    <definedName name="____________HDP9">#REF!</definedName>
    <definedName name="____________MEG1" localSheetId="0">#N/A</definedName>
    <definedName name="____________MEG1" localSheetId="1">#N/A</definedName>
    <definedName name="____________MEG1" localSheetId="4">#N/A</definedName>
    <definedName name="____________MEG1" localSheetId="6">#N/A</definedName>
    <definedName name="____________MEG1">#REF!</definedName>
    <definedName name="____________MEG2" localSheetId="0">#N/A</definedName>
    <definedName name="____________MEG2" localSheetId="1">#N/A</definedName>
    <definedName name="____________MEG2" localSheetId="4">#N/A</definedName>
    <definedName name="____________MEG2" localSheetId="6">#N/A</definedName>
    <definedName name="____________MEG2">#REF!</definedName>
    <definedName name="____________MEG3" localSheetId="0">#N/A</definedName>
    <definedName name="____________MEG3" localSheetId="1">#N/A</definedName>
    <definedName name="____________MEG3" localSheetId="4">#N/A</definedName>
    <definedName name="____________MEG3" localSheetId="6">#N/A</definedName>
    <definedName name="____________MEG3">#REF!</definedName>
    <definedName name="____________MEG4" localSheetId="0">#N/A</definedName>
    <definedName name="____________MEG4" localSheetId="1">#N/A</definedName>
    <definedName name="____________MEG4" localSheetId="4">#N/A</definedName>
    <definedName name="____________MEG4" localSheetId="6">#N/A</definedName>
    <definedName name="____________MEG4">#REF!</definedName>
    <definedName name="____________MEG5" localSheetId="0">#N/A</definedName>
    <definedName name="____________MEG5" localSheetId="1">#N/A</definedName>
    <definedName name="____________MEG5" localSheetId="4">#N/A</definedName>
    <definedName name="____________MEG5" localSheetId="6">#N/A</definedName>
    <definedName name="____________MEG5">#REF!</definedName>
    <definedName name="____________MEG6" localSheetId="0">#N/A</definedName>
    <definedName name="____________MEG6" localSheetId="1">#N/A</definedName>
    <definedName name="____________MEG6" localSheetId="4">#N/A</definedName>
    <definedName name="____________MEG6" localSheetId="6">#N/A</definedName>
    <definedName name="____________MEG6">#REF!</definedName>
    <definedName name="____________MEG7" localSheetId="0">#N/A</definedName>
    <definedName name="____________MEG7" localSheetId="1">#N/A</definedName>
    <definedName name="____________MEG7" localSheetId="4">#N/A</definedName>
    <definedName name="____________MEG7" localSheetId="6">#N/A</definedName>
    <definedName name="____________MEG7">#REF!</definedName>
    <definedName name="____________MEG8" localSheetId="0">#N/A</definedName>
    <definedName name="____________MEG8" localSheetId="1">#N/A</definedName>
    <definedName name="____________MEG8" localSheetId="4">#N/A</definedName>
    <definedName name="____________MEG8" localSheetId="6">#N/A</definedName>
    <definedName name="____________MEG8">#REF!</definedName>
    <definedName name="____________PP1" localSheetId="0">#N/A</definedName>
    <definedName name="____________PP1" localSheetId="1">#N/A</definedName>
    <definedName name="____________PP1" localSheetId="4">#N/A</definedName>
    <definedName name="____________PP1" localSheetId="6">#N/A</definedName>
    <definedName name="____________PP1">#REF!</definedName>
    <definedName name="____________PP2" localSheetId="0">#N/A</definedName>
    <definedName name="____________PP2" localSheetId="1">#N/A</definedName>
    <definedName name="____________PP2" localSheetId="4">#N/A</definedName>
    <definedName name="____________PP2" localSheetId="6">#N/A</definedName>
    <definedName name="____________PP2">#REF!</definedName>
    <definedName name="____________PP3" localSheetId="0">#N/A</definedName>
    <definedName name="____________PP3" localSheetId="1">#N/A</definedName>
    <definedName name="____________PP3" localSheetId="4">#N/A</definedName>
    <definedName name="____________PP3" localSheetId="6">#N/A</definedName>
    <definedName name="____________PP3">#REF!</definedName>
    <definedName name="____________PP4" localSheetId="0">#N/A</definedName>
    <definedName name="____________PP4" localSheetId="1">#N/A</definedName>
    <definedName name="____________PP4" localSheetId="4">#N/A</definedName>
    <definedName name="____________PP4" localSheetId="6">#N/A</definedName>
    <definedName name="____________PP4">#REF!</definedName>
    <definedName name="____________PP5" localSheetId="0">#N/A</definedName>
    <definedName name="____________PP5" localSheetId="1">#N/A</definedName>
    <definedName name="____________PP5" localSheetId="4">#N/A</definedName>
    <definedName name="____________PP5" localSheetId="6">#N/A</definedName>
    <definedName name="____________PP5">#REF!</definedName>
    <definedName name="____________PP6" localSheetId="0">#N/A</definedName>
    <definedName name="____________PP6" localSheetId="1">#N/A</definedName>
    <definedName name="____________PP6" localSheetId="4">#N/A</definedName>
    <definedName name="____________PP6" localSheetId="6">#N/A</definedName>
    <definedName name="____________PP6">#REF!</definedName>
    <definedName name="____________PP7" localSheetId="0">#N/A</definedName>
    <definedName name="____________PP7" localSheetId="1">#N/A</definedName>
    <definedName name="____________PP7" localSheetId="4">#N/A</definedName>
    <definedName name="____________PP7" localSheetId="6">#N/A</definedName>
    <definedName name="____________PP7">#REF!</definedName>
    <definedName name="___________ETH1" localSheetId="0">#N/A</definedName>
    <definedName name="___________ETH1" localSheetId="1">#N/A</definedName>
    <definedName name="___________ETH1" localSheetId="4">#N/A</definedName>
    <definedName name="___________ETH1" localSheetId="6">#N/A</definedName>
    <definedName name="___________ETH1">#REF!</definedName>
    <definedName name="___________ETH2" localSheetId="0">#N/A</definedName>
    <definedName name="___________ETH2" localSheetId="1">#N/A</definedName>
    <definedName name="___________ETH2" localSheetId="4">#N/A</definedName>
    <definedName name="___________ETH2" localSheetId="6">#N/A</definedName>
    <definedName name="___________ETH2">#REF!</definedName>
    <definedName name="___________ETH3" localSheetId="0">#N/A</definedName>
    <definedName name="___________ETH3" localSheetId="1">#N/A</definedName>
    <definedName name="___________ETH3" localSheetId="4">#N/A</definedName>
    <definedName name="___________ETH3" localSheetId="6">#N/A</definedName>
    <definedName name="___________ETH3">#REF!</definedName>
    <definedName name="___________ETH4" localSheetId="0">#N/A</definedName>
    <definedName name="___________ETH4" localSheetId="1">#N/A</definedName>
    <definedName name="___________ETH4" localSheetId="4">#N/A</definedName>
    <definedName name="___________ETH4" localSheetId="6">#N/A</definedName>
    <definedName name="___________ETH4">#REF!</definedName>
    <definedName name="___________ETH5" localSheetId="0">#N/A</definedName>
    <definedName name="___________ETH5" localSheetId="1">#N/A</definedName>
    <definedName name="___________ETH5" localSheetId="4">#N/A</definedName>
    <definedName name="___________ETH5" localSheetId="6">#N/A</definedName>
    <definedName name="___________ETH5">#REF!</definedName>
    <definedName name="___________ETH6" localSheetId="0">#N/A</definedName>
    <definedName name="___________ETH6" localSheetId="1">#N/A</definedName>
    <definedName name="___________ETH6" localSheetId="4">#N/A</definedName>
    <definedName name="___________ETH6" localSheetId="6">#N/A</definedName>
    <definedName name="___________ETH6">#REF!</definedName>
    <definedName name="___________ETH7" localSheetId="0">#N/A</definedName>
    <definedName name="___________ETH7" localSheetId="1">#N/A</definedName>
    <definedName name="___________ETH7" localSheetId="4">#N/A</definedName>
    <definedName name="___________ETH7" localSheetId="6">#N/A</definedName>
    <definedName name="___________ETH7">#REF!</definedName>
    <definedName name="___________ETH8" localSheetId="0">#N/A</definedName>
    <definedName name="___________ETH8" localSheetId="1">#N/A</definedName>
    <definedName name="___________ETH8" localSheetId="4">#N/A</definedName>
    <definedName name="___________ETH8" localSheetId="6">#N/A</definedName>
    <definedName name="___________ETH8">#REF!</definedName>
    <definedName name="___________ETH9" localSheetId="0">#N/A</definedName>
    <definedName name="___________ETH9" localSheetId="1">#N/A</definedName>
    <definedName name="___________ETH9" localSheetId="4">#N/A</definedName>
    <definedName name="___________ETH9" localSheetId="6">#N/A</definedName>
    <definedName name="___________ETH9">#REF!</definedName>
    <definedName name="___________HDP1" localSheetId="0">#N/A</definedName>
    <definedName name="___________HDP1" localSheetId="1">#N/A</definedName>
    <definedName name="___________HDP1" localSheetId="4">#N/A</definedName>
    <definedName name="___________HDP1" localSheetId="6">#N/A</definedName>
    <definedName name="___________HDP1">#REF!</definedName>
    <definedName name="___________HDP2" localSheetId="0">#N/A</definedName>
    <definedName name="___________HDP2" localSheetId="1">#N/A</definedName>
    <definedName name="___________HDP2" localSheetId="4">#N/A</definedName>
    <definedName name="___________HDP2" localSheetId="6">#N/A</definedName>
    <definedName name="___________HDP2">#REF!</definedName>
    <definedName name="___________HDP3" localSheetId="0">#N/A</definedName>
    <definedName name="___________HDP3" localSheetId="1">#N/A</definedName>
    <definedName name="___________HDP3" localSheetId="4">#N/A</definedName>
    <definedName name="___________HDP3" localSheetId="6">#N/A</definedName>
    <definedName name="___________HDP3">#REF!</definedName>
    <definedName name="___________HDP4" localSheetId="0">#N/A</definedName>
    <definedName name="___________HDP4" localSheetId="1">#N/A</definedName>
    <definedName name="___________HDP4" localSheetId="4">#N/A</definedName>
    <definedName name="___________HDP4" localSheetId="6">#N/A</definedName>
    <definedName name="___________HDP4">#REF!</definedName>
    <definedName name="___________HDP5" localSheetId="0">#N/A</definedName>
    <definedName name="___________HDP5" localSheetId="1">#N/A</definedName>
    <definedName name="___________HDP5" localSheetId="4">#N/A</definedName>
    <definedName name="___________HDP5" localSheetId="6">#N/A</definedName>
    <definedName name="___________HDP5">#REF!</definedName>
    <definedName name="___________HDP6" localSheetId="0">#N/A</definedName>
    <definedName name="___________HDP6" localSheetId="1">#N/A</definedName>
    <definedName name="___________HDP6" localSheetId="4">#N/A</definedName>
    <definedName name="___________HDP6" localSheetId="6">#N/A</definedName>
    <definedName name="___________HDP6">#REF!</definedName>
    <definedName name="___________HDP7" localSheetId="0">#N/A</definedName>
    <definedName name="___________HDP7" localSheetId="1">#N/A</definedName>
    <definedName name="___________HDP7" localSheetId="4">#N/A</definedName>
    <definedName name="___________HDP7" localSheetId="6">#N/A</definedName>
    <definedName name="___________HDP7">#REF!</definedName>
    <definedName name="___________HDP8" localSheetId="0">#N/A</definedName>
    <definedName name="___________HDP8" localSheetId="1">#N/A</definedName>
    <definedName name="___________HDP8" localSheetId="4">#N/A</definedName>
    <definedName name="___________HDP8" localSheetId="6">#N/A</definedName>
    <definedName name="___________HDP8">#REF!</definedName>
    <definedName name="___________HDP9" localSheetId="0">#N/A</definedName>
    <definedName name="___________HDP9" localSheetId="1">#N/A</definedName>
    <definedName name="___________HDP9" localSheetId="4">#N/A</definedName>
    <definedName name="___________HDP9" localSheetId="6">#N/A</definedName>
    <definedName name="___________HDP9">#REF!</definedName>
    <definedName name="___________lot5" localSheetId="0">#N/A</definedName>
    <definedName name="___________lot5" localSheetId="1">#N/A</definedName>
    <definedName name="___________lot5" localSheetId="4">#N/A</definedName>
    <definedName name="___________lot5" localSheetId="6">#N/A</definedName>
    <definedName name="___________lot5">#REF!</definedName>
    <definedName name="___________MEG1" localSheetId="0">#N/A</definedName>
    <definedName name="___________MEG1" localSheetId="1">#N/A</definedName>
    <definedName name="___________MEG1" localSheetId="4">#N/A</definedName>
    <definedName name="___________MEG1" localSheetId="6">#N/A</definedName>
    <definedName name="___________MEG1">#REF!</definedName>
    <definedName name="___________MEG2" localSheetId="0">#N/A</definedName>
    <definedName name="___________MEG2" localSheetId="1">#N/A</definedName>
    <definedName name="___________MEG2" localSheetId="4">#N/A</definedName>
    <definedName name="___________MEG2" localSheetId="6">#N/A</definedName>
    <definedName name="___________MEG2">#REF!</definedName>
    <definedName name="___________MEG3" localSheetId="0">#N/A</definedName>
    <definedName name="___________MEG3" localSheetId="1">#N/A</definedName>
    <definedName name="___________MEG3" localSheetId="4">#N/A</definedName>
    <definedName name="___________MEG3" localSheetId="6">#N/A</definedName>
    <definedName name="___________MEG3">#REF!</definedName>
    <definedName name="___________MEG4" localSheetId="0">#N/A</definedName>
    <definedName name="___________MEG4" localSheetId="1">#N/A</definedName>
    <definedName name="___________MEG4" localSheetId="4">#N/A</definedName>
    <definedName name="___________MEG4" localSheetId="6">#N/A</definedName>
    <definedName name="___________MEG4">#REF!</definedName>
    <definedName name="___________MEG5" localSheetId="0">#N/A</definedName>
    <definedName name="___________MEG5" localSheetId="1">#N/A</definedName>
    <definedName name="___________MEG5" localSheetId="4">#N/A</definedName>
    <definedName name="___________MEG5" localSheetId="6">#N/A</definedName>
    <definedName name="___________MEG5">#REF!</definedName>
    <definedName name="___________MEG6" localSheetId="0">#N/A</definedName>
    <definedName name="___________MEG6" localSheetId="1">#N/A</definedName>
    <definedName name="___________MEG6" localSheetId="4">#N/A</definedName>
    <definedName name="___________MEG6" localSheetId="6">#N/A</definedName>
    <definedName name="___________MEG6">#REF!</definedName>
    <definedName name="___________MEG7" localSheetId="0">#N/A</definedName>
    <definedName name="___________MEG7" localSheetId="1">#N/A</definedName>
    <definedName name="___________MEG7" localSheetId="4">#N/A</definedName>
    <definedName name="___________MEG7" localSheetId="6">#N/A</definedName>
    <definedName name="___________MEG7">#REF!</definedName>
    <definedName name="___________MEG8" localSheetId="0">#N/A</definedName>
    <definedName name="___________MEG8" localSheetId="1">#N/A</definedName>
    <definedName name="___________MEG8" localSheetId="4">#N/A</definedName>
    <definedName name="___________MEG8" localSheetId="6">#N/A</definedName>
    <definedName name="___________MEG8">#REF!</definedName>
    <definedName name="___________PP1" localSheetId="0">#N/A</definedName>
    <definedName name="___________PP1" localSheetId="1">#N/A</definedName>
    <definedName name="___________PP1" localSheetId="4">#N/A</definedName>
    <definedName name="___________PP1" localSheetId="6">#N/A</definedName>
    <definedName name="___________PP1">#REF!</definedName>
    <definedName name="___________PP2" localSheetId="0">#N/A</definedName>
    <definedName name="___________PP2" localSheetId="1">#N/A</definedName>
    <definedName name="___________PP2" localSheetId="4">#N/A</definedName>
    <definedName name="___________PP2" localSheetId="6">#N/A</definedName>
    <definedName name="___________PP2">#REF!</definedName>
    <definedName name="___________PP3" localSheetId="0">#N/A</definedName>
    <definedName name="___________PP3" localSheetId="1">#N/A</definedName>
    <definedName name="___________PP3" localSheetId="4">#N/A</definedName>
    <definedName name="___________PP3" localSheetId="6">#N/A</definedName>
    <definedName name="___________PP3">#REF!</definedName>
    <definedName name="___________PP4" localSheetId="0">#N/A</definedName>
    <definedName name="___________PP4" localSheetId="1">#N/A</definedName>
    <definedName name="___________PP4" localSheetId="4">#N/A</definedName>
    <definedName name="___________PP4" localSheetId="6">#N/A</definedName>
    <definedName name="___________PP4">#REF!</definedName>
    <definedName name="___________PP5" localSheetId="0">#N/A</definedName>
    <definedName name="___________PP5" localSheetId="1">#N/A</definedName>
    <definedName name="___________PP5" localSheetId="4">#N/A</definedName>
    <definedName name="___________PP5" localSheetId="6">#N/A</definedName>
    <definedName name="___________PP5">#REF!</definedName>
    <definedName name="___________PP6" localSheetId="0">#N/A</definedName>
    <definedName name="___________PP6" localSheetId="1">#N/A</definedName>
    <definedName name="___________PP6" localSheetId="4">#N/A</definedName>
    <definedName name="___________PP6" localSheetId="6">#N/A</definedName>
    <definedName name="___________PP6">#REF!</definedName>
    <definedName name="___________PP7" localSheetId="0">#N/A</definedName>
    <definedName name="___________PP7" localSheetId="1">#N/A</definedName>
    <definedName name="___________PP7" localSheetId="4">#N/A</definedName>
    <definedName name="___________PP7" localSheetId="6">#N/A</definedName>
    <definedName name="___________PP7">#REF!</definedName>
    <definedName name="__________ETH1" localSheetId="0">#N/A</definedName>
    <definedName name="__________ETH1" localSheetId="1">#N/A</definedName>
    <definedName name="__________ETH1" localSheetId="4">#N/A</definedName>
    <definedName name="__________ETH1" localSheetId="6">#N/A</definedName>
    <definedName name="__________ETH1">#REF!</definedName>
    <definedName name="__________ETH2" localSheetId="0">#N/A</definedName>
    <definedName name="__________ETH2" localSheetId="1">#N/A</definedName>
    <definedName name="__________ETH2" localSheetId="4">#N/A</definedName>
    <definedName name="__________ETH2" localSheetId="6">#N/A</definedName>
    <definedName name="__________ETH2">#REF!</definedName>
    <definedName name="__________ETH3" localSheetId="0">#N/A</definedName>
    <definedName name="__________ETH3" localSheetId="1">#N/A</definedName>
    <definedName name="__________ETH3" localSheetId="4">#N/A</definedName>
    <definedName name="__________ETH3" localSheetId="6">#N/A</definedName>
    <definedName name="__________ETH3">#REF!</definedName>
    <definedName name="__________ETH4" localSheetId="0">#N/A</definedName>
    <definedName name="__________ETH4" localSheetId="1">#N/A</definedName>
    <definedName name="__________ETH4" localSheetId="4">#N/A</definedName>
    <definedName name="__________ETH4" localSheetId="6">#N/A</definedName>
    <definedName name="__________ETH4">#REF!</definedName>
    <definedName name="__________ETH5" localSheetId="0">#N/A</definedName>
    <definedName name="__________ETH5" localSheetId="1">#N/A</definedName>
    <definedName name="__________ETH5" localSheetId="4">#N/A</definedName>
    <definedName name="__________ETH5" localSheetId="6">#N/A</definedName>
    <definedName name="__________ETH5">#REF!</definedName>
    <definedName name="__________ETH6" localSheetId="0">#N/A</definedName>
    <definedName name="__________ETH6" localSheetId="1">#N/A</definedName>
    <definedName name="__________ETH6" localSheetId="4">#N/A</definedName>
    <definedName name="__________ETH6" localSheetId="6">#N/A</definedName>
    <definedName name="__________ETH6">#REF!</definedName>
    <definedName name="__________ETH7" localSheetId="0">#N/A</definedName>
    <definedName name="__________ETH7" localSheetId="1">#N/A</definedName>
    <definedName name="__________ETH7" localSheetId="4">#N/A</definedName>
    <definedName name="__________ETH7" localSheetId="6">#N/A</definedName>
    <definedName name="__________ETH7">#REF!</definedName>
    <definedName name="__________ETH8" localSheetId="0">#N/A</definedName>
    <definedName name="__________ETH8" localSheetId="1">#N/A</definedName>
    <definedName name="__________ETH8" localSheetId="4">#N/A</definedName>
    <definedName name="__________ETH8" localSheetId="6">#N/A</definedName>
    <definedName name="__________ETH8">#REF!</definedName>
    <definedName name="__________ETH9" localSheetId="0">#N/A</definedName>
    <definedName name="__________ETH9" localSheetId="1">#N/A</definedName>
    <definedName name="__________ETH9" localSheetId="4">#N/A</definedName>
    <definedName name="__________ETH9" localSheetId="6">#N/A</definedName>
    <definedName name="__________ETH9">#REF!</definedName>
    <definedName name="__________HDP1" localSheetId="0">#N/A</definedName>
    <definedName name="__________HDP1" localSheetId="1">#N/A</definedName>
    <definedName name="__________HDP1" localSheetId="4">#N/A</definedName>
    <definedName name="__________HDP1" localSheetId="6">#N/A</definedName>
    <definedName name="__________HDP1">#REF!</definedName>
    <definedName name="__________HDP2" localSheetId="0">#N/A</definedName>
    <definedName name="__________HDP2" localSheetId="1">#N/A</definedName>
    <definedName name="__________HDP2" localSheetId="4">#N/A</definedName>
    <definedName name="__________HDP2" localSheetId="6">#N/A</definedName>
    <definedName name="__________HDP2">#REF!</definedName>
    <definedName name="__________HDP3" localSheetId="0">#N/A</definedName>
    <definedName name="__________HDP3" localSheetId="1">#N/A</definedName>
    <definedName name="__________HDP3" localSheetId="4">#N/A</definedName>
    <definedName name="__________HDP3" localSheetId="6">#N/A</definedName>
    <definedName name="__________HDP3">#REF!</definedName>
    <definedName name="__________HDP4" localSheetId="0">#N/A</definedName>
    <definedName name="__________HDP4" localSheetId="1">#N/A</definedName>
    <definedName name="__________HDP4" localSheetId="4">#N/A</definedName>
    <definedName name="__________HDP4" localSheetId="6">#N/A</definedName>
    <definedName name="__________HDP4">#REF!</definedName>
    <definedName name="__________HDP5" localSheetId="0">#N/A</definedName>
    <definedName name="__________HDP5" localSheetId="1">#N/A</definedName>
    <definedName name="__________HDP5" localSheetId="4">#N/A</definedName>
    <definedName name="__________HDP5" localSheetId="6">#N/A</definedName>
    <definedName name="__________HDP5">#REF!</definedName>
    <definedName name="__________HDP6" localSheetId="0">#N/A</definedName>
    <definedName name="__________HDP6" localSheetId="1">#N/A</definedName>
    <definedName name="__________HDP6" localSheetId="4">#N/A</definedName>
    <definedName name="__________HDP6" localSheetId="6">#N/A</definedName>
    <definedName name="__________HDP6">#REF!</definedName>
    <definedName name="__________HDP7" localSheetId="0">#N/A</definedName>
    <definedName name="__________HDP7" localSheetId="1">#N/A</definedName>
    <definedName name="__________HDP7" localSheetId="4">#N/A</definedName>
    <definedName name="__________HDP7" localSheetId="6">#N/A</definedName>
    <definedName name="__________HDP7">#REF!</definedName>
    <definedName name="__________HDP8" localSheetId="0">#N/A</definedName>
    <definedName name="__________HDP8" localSheetId="1">#N/A</definedName>
    <definedName name="__________HDP8" localSheetId="4">#N/A</definedName>
    <definedName name="__________HDP8" localSheetId="6">#N/A</definedName>
    <definedName name="__________HDP8">#REF!</definedName>
    <definedName name="__________HDP9" localSheetId="0">#N/A</definedName>
    <definedName name="__________HDP9" localSheetId="1">#N/A</definedName>
    <definedName name="__________HDP9" localSheetId="4">#N/A</definedName>
    <definedName name="__________HDP9" localSheetId="6">#N/A</definedName>
    <definedName name="__________HDP9">#REF!</definedName>
    <definedName name="__________lot5" localSheetId="0">#N/A</definedName>
    <definedName name="__________lot5" localSheetId="1">#N/A</definedName>
    <definedName name="__________lot5" localSheetId="4">#N/A</definedName>
    <definedName name="__________lot5" localSheetId="6">#N/A</definedName>
    <definedName name="__________lot5">#REF!</definedName>
    <definedName name="__________MEG1" localSheetId="0">#N/A</definedName>
    <definedName name="__________MEG1" localSheetId="1">#N/A</definedName>
    <definedName name="__________MEG1" localSheetId="4">#N/A</definedName>
    <definedName name="__________MEG1" localSheetId="6">#N/A</definedName>
    <definedName name="__________MEG1">#REF!</definedName>
    <definedName name="__________MEG2" localSheetId="0">#N/A</definedName>
    <definedName name="__________MEG2" localSheetId="1">#N/A</definedName>
    <definedName name="__________MEG2" localSheetId="4">#N/A</definedName>
    <definedName name="__________MEG2" localSheetId="6">#N/A</definedName>
    <definedName name="__________MEG2">#REF!</definedName>
    <definedName name="__________MEG3" localSheetId="0">#N/A</definedName>
    <definedName name="__________MEG3" localSheetId="1">#N/A</definedName>
    <definedName name="__________MEG3" localSheetId="4">#N/A</definedName>
    <definedName name="__________MEG3" localSheetId="6">#N/A</definedName>
    <definedName name="__________MEG3">#REF!</definedName>
    <definedName name="__________MEG4" localSheetId="0">#N/A</definedName>
    <definedName name="__________MEG4" localSheetId="1">#N/A</definedName>
    <definedName name="__________MEG4" localSheetId="4">#N/A</definedName>
    <definedName name="__________MEG4" localSheetId="6">#N/A</definedName>
    <definedName name="__________MEG4">#REF!</definedName>
    <definedName name="__________MEG5" localSheetId="0">#N/A</definedName>
    <definedName name="__________MEG5" localSheetId="1">#N/A</definedName>
    <definedName name="__________MEG5" localSheetId="4">#N/A</definedName>
    <definedName name="__________MEG5" localSheetId="6">#N/A</definedName>
    <definedName name="__________MEG5">#REF!</definedName>
    <definedName name="__________MEG6" localSheetId="0">#N/A</definedName>
    <definedName name="__________MEG6" localSheetId="1">#N/A</definedName>
    <definedName name="__________MEG6" localSheetId="4">#N/A</definedName>
    <definedName name="__________MEG6" localSheetId="6">#N/A</definedName>
    <definedName name="__________MEG6">#REF!</definedName>
    <definedName name="__________MEG7" localSheetId="0">#N/A</definedName>
    <definedName name="__________MEG7" localSheetId="1">#N/A</definedName>
    <definedName name="__________MEG7" localSheetId="4">#N/A</definedName>
    <definedName name="__________MEG7" localSheetId="6">#N/A</definedName>
    <definedName name="__________MEG7">#REF!</definedName>
    <definedName name="__________MEG8" localSheetId="0">#N/A</definedName>
    <definedName name="__________MEG8" localSheetId="1">#N/A</definedName>
    <definedName name="__________MEG8" localSheetId="4">#N/A</definedName>
    <definedName name="__________MEG8" localSheetId="6">#N/A</definedName>
    <definedName name="__________MEG8">#REF!</definedName>
    <definedName name="__________PP1" localSheetId="0">#N/A</definedName>
    <definedName name="__________PP1" localSheetId="1">#N/A</definedName>
    <definedName name="__________PP1" localSheetId="4">#N/A</definedName>
    <definedName name="__________PP1" localSheetId="6">#N/A</definedName>
    <definedName name="__________PP1">#REF!</definedName>
    <definedName name="__________PP2" localSheetId="0">#N/A</definedName>
    <definedName name="__________PP2" localSheetId="1">#N/A</definedName>
    <definedName name="__________PP2" localSheetId="4">#N/A</definedName>
    <definedName name="__________PP2" localSheetId="6">#N/A</definedName>
    <definedName name="__________PP2">#REF!</definedName>
    <definedName name="__________PP3" localSheetId="0">#N/A</definedName>
    <definedName name="__________PP3" localSheetId="1">#N/A</definedName>
    <definedName name="__________PP3" localSheetId="4">#N/A</definedName>
    <definedName name="__________PP3" localSheetId="6">#N/A</definedName>
    <definedName name="__________PP3">#REF!</definedName>
    <definedName name="__________PP4" localSheetId="0">#N/A</definedName>
    <definedName name="__________PP4" localSheetId="1">#N/A</definedName>
    <definedName name="__________PP4" localSheetId="4">#N/A</definedName>
    <definedName name="__________PP4" localSheetId="6">#N/A</definedName>
    <definedName name="__________PP4">#REF!</definedName>
    <definedName name="__________PP5" localSheetId="0">#N/A</definedName>
    <definedName name="__________PP5" localSheetId="1">#N/A</definedName>
    <definedName name="__________PP5" localSheetId="4">#N/A</definedName>
    <definedName name="__________PP5" localSheetId="6">#N/A</definedName>
    <definedName name="__________PP5">#REF!</definedName>
    <definedName name="__________PP6" localSheetId="0">#N/A</definedName>
    <definedName name="__________PP6" localSheetId="1">#N/A</definedName>
    <definedName name="__________PP6" localSheetId="4">#N/A</definedName>
    <definedName name="__________PP6" localSheetId="6">#N/A</definedName>
    <definedName name="__________PP6">#REF!</definedName>
    <definedName name="__________PP7" localSheetId="0">#N/A</definedName>
    <definedName name="__________PP7" localSheetId="1">#N/A</definedName>
    <definedName name="__________PP7" localSheetId="4">#N/A</definedName>
    <definedName name="__________PP7" localSheetId="6">#N/A</definedName>
    <definedName name="__________PP7">#REF!</definedName>
    <definedName name="_________ETH1" localSheetId="0">#N/A</definedName>
    <definedName name="_________ETH1" localSheetId="1">#N/A</definedName>
    <definedName name="_________ETH1" localSheetId="4">#N/A</definedName>
    <definedName name="_________ETH1" localSheetId="6">#N/A</definedName>
    <definedName name="_________ETH1">#REF!</definedName>
    <definedName name="_________ETH2" localSheetId="0">#N/A</definedName>
    <definedName name="_________ETH2" localSheetId="1">#N/A</definedName>
    <definedName name="_________ETH2" localSheetId="4">#N/A</definedName>
    <definedName name="_________ETH2" localSheetId="6">#N/A</definedName>
    <definedName name="_________ETH2">#REF!</definedName>
    <definedName name="_________ETH3" localSheetId="0">#N/A</definedName>
    <definedName name="_________ETH3" localSheetId="1">#N/A</definedName>
    <definedName name="_________ETH3" localSheetId="4">#N/A</definedName>
    <definedName name="_________ETH3" localSheetId="6">#N/A</definedName>
    <definedName name="_________ETH3">#REF!</definedName>
    <definedName name="_________ETH4" localSheetId="0">#N/A</definedName>
    <definedName name="_________ETH4" localSheetId="1">#N/A</definedName>
    <definedName name="_________ETH4" localSheetId="4">#N/A</definedName>
    <definedName name="_________ETH4" localSheetId="6">#N/A</definedName>
    <definedName name="_________ETH4">#REF!</definedName>
    <definedName name="_________ETH5" localSheetId="0">#N/A</definedName>
    <definedName name="_________ETH5" localSheetId="1">#N/A</definedName>
    <definedName name="_________ETH5" localSheetId="4">#N/A</definedName>
    <definedName name="_________ETH5" localSheetId="6">#N/A</definedName>
    <definedName name="_________ETH5">#REF!</definedName>
    <definedName name="_________ETH6" localSheetId="0">#N/A</definedName>
    <definedName name="_________ETH6" localSheetId="1">#N/A</definedName>
    <definedName name="_________ETH6" localSheetId="4">#N/A</definedName>
    <definedName name="_________ETH6" localSheetId="6">#N/A</definedName>
    <definedName name="_________ETH6">#REF!</definedName>
    <definedName name="_________ETH7" localSheetId="0">#N/A</definedName>
    <definedName name="_________ETH7" localSheetId="1">#N/A</definedName>
    <definedName name="_________ETH7" localSheetId="4">#N/A</definedName>
    <definedName name="_________ETH7" localSheetId="6">#N/A</definedName>
    <definedName name="_________ETH7">#REF!</definedName>
    <definedName name="_________ETH8" localSheetId="0">#N/A</definedName>
    <definedName name="_________ETH8" localSheetId="1">#N/A</definedName>
    <definedName name="_________ETH8" localSheetId="4">#N/A</definedName>
    <definedName name="_________ETH8" localSheetId="6">#N/A</definedName>
    <definedName name="_________ETH8">#REF!</definedName>
    <definedName name="_________ETH9" localSheetId="0">#N/A</definedName>
    <definedName name="_________ETH9" localSheetId="1">#N/A</definedName>
    <definedName name="_________ETH9" localSheetId="4">#N/A</definedName>
    <definedName name="_________ETH9" localSheetId="6">#N/A</definedName>
    <definedName name="_________ETH9">#REF!</definedName>
    <definedName name="_________HDP1" localSheetId="0">#N/A</definedName>
    <definedName name="_________HDP1" localSheetId="1">#N/A</definedName>
    <definedName name="_________HDP1" localSheetId="4">#N/A</definedName>
    <definedName name="_________HDP1" localSheetId="6">#N/A</definedName>
    <definedName name="_________HDP1">#REF!</definedName>
    <definedName name="_________HDP2" localSheetId="0">#N/A</definedName>
    <definedName name="_________HDP2" localSheetId="1">#N/A</definedName>
    <definedName name="_________HDP2" localSheetId="4">#N/A</definedName>
    <definedName name="_________HDP2" localSheetId="6">#N/A</definedName>
    <definedName name="_________HDP2">#REF!</definedName>
    <definedName name="_________HDP3" localSheetId="0">#N/A</definedName>
    <definedName name="_________HDP3" localSheetId="1">#N/A</definedName>
    <definedName name="_________HDP3" localSheetId="4">#N/A</definedName>
    <definedName name="_________HDP3" localSheetId="6">#N/A</definedName>
    <definedName name="_________HDP3">#REF!</definedName>
    <definedName name="_________HDP4" localSheetId="0">#N/A</definedName>
    <definedName name="_________HDP4" localSheetId="1">#N/A</definedName>
    <definedName name="_________HDP4" localSheetId="4">#N/A</definedName>
    <definedName name="_________HDP4" localSheetId="6">#N/A</definedName>
    <definedName name="_________HDP4">#REF!</definedName>
    <definedName name="_________HDP5" localSheetId="0">#N/A</definedName>
    <definedName name="_________HDP5" localSheetId="1">#N/A</definedName>
    <definedName name="_________HDP5" localSheetId="4">#N/A</definedName>
    <definedName name="_________HDP5" localSheetId="6">#N/A</definedName>
    <definedName name="_________HDP5">#REF!</definedName>
    <definedName name="_________HDP6" localSheetId="0">#N/A</definedName>
    <definedName name="_________HDP6" localSheetId="1">#N/A</definedName>
    <definedName name="_________HDP6" localSheetId="4">#N/A</definedName>
    <definedName name="_________HDP6" localSheetId="6">#N/A</definedName>
    <definedName name="_________HDP6">#REF!</definedName>
    <definedName name="_________HDP7" localSheetId="0">#N/A</definedName>
    <definedName name="_________HDP7" localSheetId="1">#N/A</definedName>
    <definedName name="_________HDP7" localSheetId="4">#N/A</definedName>
    <definedName name="_________HDP7" localSheetId="6">#N/A</definedName>
    <definedName name="_________HDP7">#REF!</definedName>
    <definedName name="_________HDP8" localSheetId="0">#N/A</definedName>
    <definedName name="_________HDP8" localSheetId="1">#N/A</definedName>
    <definedName name="_________HDP8" localSheetId="4">#N/A</definedName>
    <definedName name="_________HDP8" localSheetId="6">#N/A</definedName>
    <definedName name="_________HDP8">#REF!</definedName>
    <definedName name="_________HDP9" localSheetId="0">#N/A</definedName>
    <definedName name="_________HDP9" localSheetId="1">#N/A</definedName>
    <definedName name="_________HDP9" localSheetId="4">#N/A</definedName>
    <definedName name="_________HDP9" localSheetId="6">#N/A</definedName>
    <definedName name="_________HDP9">#REF!</definedName>
    <definedName name="_________lot5" localSheetId="0">#N/A</definedName>
    <definedName name="_________lot5" localSheetId="1">#N/A</definedName>
    <definedName name="_________lot5" localSheetId="4">#N/A</definedName>
    <definedName name="_________lot5" localSheetId="6">#N/A</definedName>
    <definedName name="_________lot5">#REF!</definedName>
    <definedName name="_________MEG1" localSheetId="0">#N/A</definedName>
    <definedName name="_________MEG1" localSheetId="1">#N/A</definedName>
    <definedName name="_________MEG1" localSheetId="4">#N/A</definedName>
    <definedName name="_________MEG1" localSheetId="6">#N/A</definedName>
    <definedName name="_________MEG1">#REF!</definedName>
    <definedName name="_________MEG2" localSheetId="0">#N/A</definedName>
    <definedName name="_________MEG2" localSheetId="1">#N/A</definedName>
    <definedName name="_________MEG2" localSheetId="4">#N/A</definedName>
    <definedName name="_________MEG2" localSheetId="6">#N/A</definedName>
    <definedName name="_________MEG2">#REF!</definedName>
    <definedName name="_________MEG3" localSheetId="0">#N/A</definedName>
    <definedName name="_________MEG3" localSheetId="1">#N/A</definedName>
    <definedName name="_________MEG3" localSheetId="4">#N/A</definedName>
    <definedName name="_________MEG3" localSheetId="6">#N/A</definedName>
    <definedName name="_________MEG3">#REF!</definedName>
    <definedName name="_________MEG4" localSheetId="0">#N/A</definedName>
    <definedName name="_________MEG4" localSheetId="1">#N/A</definedName>
    <definedName name="_________MEG4" localSheetId="4">#N/A</definedName>
    <definedName name="_________MEG4" localSheetId="6">#N/A</definedName>
    <definedName name="_________MEG4">#REF!</definedName>
    <definedName name="_________MEG5" localSheetId="0">#N/A</definedName>
    <definedName name="_________MEG5" localSheetId="1">#N/A</definedName>
    <definedName name="_________MEG5" localSheetId="4">#N/A</definedName>
    <definedName name="_________MEG5" localSheetId="6">#N/A</definedName>
    <definedName name="_________MEG5">#REF!</definedName>
    <definedName name="_________MEG6" localSheetId="0">#N/A</definedName>
    <definedName name="_________MEG6" localSheetId="1">#N/A</definedName>
    <definedName name="_________MEG6" localSheetId="4">#N/A</definedName>
    <definedName name="_________MEG6" localSheetId="6">#N/A</definedName>
    <definedName name="_________MEG6">#REF!</definedName>
    <definedName name="_________MEG7" localSheetId="0">#N/A</definedName>
    <definedName name="_________MEG7" localSheetId="1">#N/A</definedName>
    <definedName name="_________MEG7" localSheetId="4">#N/A</definedName>
    <definedName name="_________MEG7" localSheetId="6">#N/A</definedName>
    <definedName name="_________MEG7">#REF!</definedName>
    <definedName name="_________MEG8" localSheetId="0">#N/A</definedName>
    <definedName name="_________MEG8" localSheetId="1">#N/A</definedName>
    <definedName name="_________MEG8" localSheetId="4">#N/A</definedName>
    <definedName name="_________MEG8" localSheetId="6">#N/A</definedName>
    <definedName name="_________MEG8">#REF!</definedName>
    <definedName name="_________PP1" localSheetId="0">#N/A</definedName>
    <definedName name="_________PP1" localSheetId="1">#N/A</definedName>
    <definedName name="_________PP1" localSheetId="4">#N/A</definedName>
    <definedName name="_________PP1" localSheetId="6">#N/A</definedName>
    <definedName name="_________PP1">#REF!</definedName>
    <definedName name="_________PP2" localSheetId="0">#N/A</definedName>
    <definedName name="_________PP2" localSheetId="1">#N/A</definedName>
    <definedName name="_________PP2" localSheetId="4">#N/A</definedName>
    <definedName name="_________PP2" localSheetId="6">#N/A</definedName>
    <definedName name="_________PP2">#REF!</definedName>
    <definedName name="_________PP3" localSheetId="0">#N/A</definedName>
    <definedName name="_________PP3" localSheetId="1">#N/A</definedName>
    <definedName name="_________PP3" localSheetId="4">#N/A</definedName>
    <definedName name="_________PP3" localSheetId="6">#N/A</definedName>
    <definedName name="_________PP3">#REF!</definedName>
    <definedName name="_________PP4" localSheetId="0">#N/A</definedName>
    <definedName name="_________PP4" localSheetId="1">#N/A</definedName>
    <definedName name="_________PP4" localSheetId="4">#N/A</definedName>
    <definedName name="_________PP4" localSheetId="6">#N/A</definedName>
    <definedName name="_________PP4">#REF!</definedName>
    <definedName name="_________PP5" localSheetId="0">#N/A</definedName>
    <definedName name="_________PP5" localSheetId="1">#N/A</definedName>
    <definedName name="_________PP5" localSheetId="4">#N/A</definedName>
    <definedName name="_________PP5" localSheetId="6">#N/A</definedName>
    <definedName name="_________PP5">#REF!</definedName>
    <definedName name="_________PP6" localSheetId="0">#N/A</definedName>
    <definedName name="_________PP6" localSheetId="1">#N/A</definedName>
    <definedName name="_________PP6" localSheetId="4">#N/A</definedName>
    <definedName name="_________PP6" localSheetId="6">#N/A</definedName>
    <definedName name="_________PP6">#REF!</definedName>
    <definedName name="_________PP7" localSheetId="0">#N/A</definedName>
    <definedName name="_________PP7" localSheetId="1">#N/A</definedName>
    <definedName name="_________PP7" localSheetId="4">#N/A</definedName>
    <definedName name="_________PP7" localSheetId="6">#N/A</definedName>
    <definedName name="_________PP7">#REF!</definedName>
    <definedName name="________ETH1" localSheetId="0">#N/A</definedName>
    <definedName name="________ETH1" localSheetId="1">#N/A</definedName>
    <definedName name="________ETH1" localSheetId="4">#N/A</definedName>
    <definedName name="________ETH1" localSheetId="6">#N/A</definedName>
    <definedName name="________ETH1">#REF!</definedName>
    <definedName name="________ETH2" localSheetId="0">#N/A</definedName>
    <definedName name="________ETH2" localSheetId="1">#N/A</definedName>
    <definedName name="________ETH2" localSheetId="4">#N/A</definedName>
    <definedName name="________ETH2" localSheetId="6">#N/A</definedName>
    <definedName name="________ETH2">#REF!</definedName>
    <definedName name="________ETH3" localSheetId="0">#N/A</definedName>
    <definedName name="________ETH3" localSheetId="1">#N/A</definedName>
    <definedName name="________ETH3" localSheetId="4">#N/A</definedName>
    <definedName name="________ETH3" localSheetId="6">#N/A</definedName>
    <definedName name="________ETH3">#REF!</definedName>
    <definedName name="________ETH4" localSheetId="0">#N/A</definedName>
    <definedName name="________ETH4" localSheetId="1">#N/A</definedName>
    <definedName name="________ETH4" localSheetId="4">#N/A</definedName>
    <definedName name="________ETH4" localSheetId="6">#N/A</definedName>
    <definedName name="________ETH4">#REF!</definedName>
    <definedName name="________ETH5" localSheetId="0">#N/A</definedName>
    <definedName name="________ETH5" localSheetId="1">#N/A</definedName>
    <definedName name="________ETH5" localSheetId="4">#N/A</definedName>
    <definedName name="________ETH5" localSheetId="6">#N/A</definedName>
    <definedName name="________ETH5">#REF!</definedName>
    <definedName name="________ETH6" localSheetId="0">#N/A</definedName>
    <definedName name="________ETH6" localSheetId="1">#N/A</definedName>
    <definedName name="________ETH6" localSheetId="4">#N/A</definedName>
    <definedName name="________ETH6" localSheetId="6">#N/A</definedName>
    <definedName name="________ETH6">#REF!</definedName>
    <definedName name="________ETH7" localSheetId="0">#N/A</definedName>
    <definedName name="________ETH7" localSheetId="1">#N/A</definedName>
    <definedName name="________ETH7" localSheetId="4">#N/A</definedName>
    <definedName name="________ETH7" localSheetId="6">#N/A</definedName>
    <definedName name="________ETH7">#REF!</definedName>
    <definedName name="________ETH8" localSheetId="0">#N/A</definedName>
    <definedName name="________ETH8" localSheetId="1">#N/A</definedName>
    <definedName name="________ETH8" localSheetId="4">#N/A</definedName>
    <definedName name="________ETH8" localSheetId="6">#N/A</definedName>
    <definedName name="________ETH8">#REF!</definedName>
    <definedName name="________ETH9" localSheetId="0">#N/A</definedName>
    <definedName name="________ETH9" localSheetId="1">#N/A</definedName>
    <definedName name="________ETH9" localSheetId="4">#N/A</definedName>
    <definedName name="________ETH9" localSheetId="6">#N/A</definedName>
    <definedName name="________ETH9">#REF!</definedName>
    <definedName name="________HDP1" localSheetId="0">#N/A</definedName>
    <definedName name="________HDP1" localSheetId="1">#N/A</definedName>
    <definedName name="________HDP1" localSheetId="4">#N/A</definedName>
    <definedName name="________HDP1" localSheetId="6">#N/A</definedName>
    <definedName name="________HDP1">#REF!</definedName>
    <definedName name="________HDP2" localSheetId="0">#N/A</definedName>
    <definedName name="________HDP2" localSheetId="1">#N/A</definedName>
    <definedName name="________HDP2" localSheetId="4">#N/A</definedName>
    <definedName name="________HDP2" localSheetId="6">#N/A</definedName>
    <definedName name="________HDP2">#REF!</definedName>
    <definedName name="________HDP3" localSheetId="0">#N/A</definedName>
    <definedName name="________HDP3" localSheetId="1">#N/A</definedName>
    <definedName name="________HDP3" localSheetId="4">#N/A</definedName>
    <definedName name="________HDP3" localSheetId="6">#N/A</definedName>
    <definedName name="________HDP3">#REF!</definedName>
    <definedName name="________HDP4" localSheetId="0">#N/A</definedName>
    <definedName name="________HDP4" localSheetId="1">#N/A</definedName>
    <definedName name="________HDP4" localSheetId="4">#N/A</definedName>
    <definedName name="________HDP4" localSheetId="6">#N/A</definedName>
    <definedName name="________HDP4">#REF!</definedName>
    <definedName name="________HDP5" localSheetId="0">#N/A</definedName>
    <definedName name="________HDP5" localSheetId="1">#N/A</definedName>
    <definedName name="________HDP5" localSheetId="4">#N/A</definedName>
    <definedName name="________HDP5" localSheetId="6">#N/A</definedName>
    <definedName name="________HDP5">#REF!</definedName>
    <definedName name="________HDP6" localSheetId="0">#N/A</definedName>
    <definedName name="________HDP6" localSheetId="1">#N/A</definedName>
    <definedName name="________HDP6" localSheetId="4">#N/A</definedName>
    <definedName name="________HDP6" localSheetId="6">#N/A</definedName>
    <definedName name="________HDP6">#REF!</definedName>
    <definedName name="________HDP7" localSheetId="0">#N/A</definedName>
    <definedName name="________HDP7" localSheetId="1">#N/A</definedName>
    <definedName name="________HDP7" localSheetId="4">#N/A</definedName>
    <definedName name="________HDP7" localSheetId="6">#N/A</definedName>
    <definedName name="________HDP7">#REF!</definedName>
    <definedName name="________HDP8" localSheetId="0">#N/A</definedName>
    <definedName name="________HDP8" localSheetId="1">#N/A</definedName>
    <definedName name="________HDP8" localSheetId="4">#N/A</definedName>
    <definedName name="________HDP8" localSheetId="6">#N/A</definedName>
    <definedName name="________HDP8">#REF!</definedName>
    <definedName name="________HDP9" localSheetId="0">#N/A</definedName>
    <definedName name="________HDP9" localSheetId="1">#N/A</definedName>
    <definedName name="________HDP9" localSheetId="4">#N/A</definedName>
    <definedName name="________HDP9" localSheetId="6">#N/A</definedName>
    <definedName name="________HDP9">#REF!</definedName>
    <definedName name="________lot5" localSheetId="0">#N/A</definedName>
    <definedName name="________lot5" localSheetId="1">#N/A</definedName>
    <definedName name="________lot5" localSheetId="4">#N/A</definedName>
    <definedName name="________lot5" localSheetId="6">#N/A</definedName>
    <definedName name="________lot5">#REF!</definedName>
    <definedName name="________MEG1" localSheetId="0">#N/A</definedName>
    <definedName name="________MEG1" localSheetId="1">#N/A</definedName>
    <definedName name="________MEG1" localSheetId="4">#N/A</definedName>
    <definedName name="________MEG1" localSheetId="6">#N/A</definedName>
    <definedName name="________MEG1">#REF!</definedName>
    <definedName name="________MEG2" localSheetId="0">#N/A</definedName>
    <definedName name="________MEG2" localSheetId="1">#N/A</definedName>
    <definedName name="________MEG2" localSheetId="4">#N/A</definedName>
    <definedName name="________MEG2" localSheetId="6">#N/A</definedName>
    <definedName name="________MEG2">#REF!</definedName>
    <definedName name="________MEG3" localSheetId="0">#N/A</definedName>
    <definedName name="________MEG3" localSheetId="1">#N/A</definedName>
    <definedName name="________MEG3" localSheetId="4">#N/A</definedName>
    <definedName name="________MEG3" localSheetId="6">#N/A</definedName>
    <definedName name="________MEG3">#REF!</definedName>
    <definedName name="________MEG4" localSheetId="0">#N/A</definedName>
    <definedName name="________MEG4" localSheetId="1">#N/A</definedName>
    <definedName name="________MEG4" localSheetId="4">#N/A</definedName>
    <definedName name="________MEG4" localSheetId="6">#N/A</definedName>
    <definedName name="________MEG4">#REF!</definedName>
    <definedName name="________MEG5" localSheetId="0">#N/A</definedName>
    <definedName name="________MEG5" localSheetId="1">#N/A</definedName>
    <definedName name="________MEG5" localSheetId="4">#N/A</definedName>
    <definedName name="________MEG5" localSheetId="6">#N/A</definedName>
    <definedName name="________MEG5">#REF!</definedName>
    <definedName name="________MEG6" localSheetId="0">#N/A</definedName>
    <definedName name="________MEG6" localSheetId="1">#N/A</definedName>
    <definedName name="________MEG6" localSheetId="4">#N/A</definedName>
    <definedName name="________MEG6" localSheetId="6">#N/A</definedName>
    <definedName name="________MEG6">#REF!</definedName>
    <definedName name="________MEG7" localSheetId="0">#N/A</definedName>
    <definedName name="________MEG7" localSheetId="1">#N/A</definedName>
    <definedName name="________MEG7" localSheetId="4">#N/A</definedName>
    <definedName name="________MEG7" localSheetId="6">#N/A</definedName>
    <definedName name="________MEG7">#REF!</definedName>
    <definedName name="________MEG8" localSheetId="0">#N/A</definedName>
    <definedName name="________MEG8" localSheetId="1">#N/A</definedName>
    <definedName name="________MEG8" localSheetId="4">#N/A</definedName>
    <definedName name="________MEG8" localSheetId="6">#N/A</definedName>
    <definedName name="________MEG8">#REF!</definedName>
    <definedName name="________PP1" localSheetId="0">#N/A</definedName>
    <definedName name="________PP1" localSheetId="1">#N/A</definedName>
    <definedName name="________PP1" localSheetId="4">#N/A</definedName>
    <definedName name="________PP1" localSheetId="6">#N/A</definedName>
    <definedName name="________PP1">#REF!</definedName>
    <definedName name="________PP2" localSheetId="0">#N/A</definedName>
    <definedName name="________PP2" localSheetId="1">#N/A</definedName>
    <definedName name="________PP2" localSheetId="4">#N/A</definedName>
    <definedName name="________PP2" localSheetId="6">#N/A</definedName>
    <definedName name="________PP2">#REF!</definedName>
    <definedName name="________PP3" localSheetId="0">#N/A</definedName>
    <definedName name="________PP3" localSheetId="1">#N/A</definedName>
    <definedName name="________PP3" localSheetId="4">#N/A</definedName>
    <definedName name="________PP3" localSheetId="6">#N/A</definedName>
    <definedName name="________PP3">#REF!</definedName>
    <definedName name="________PP4" localSheetId="0">#N/A</definedName>
    <definedName name="________PP4" localSheetId="1">#N/A</definedName>
    <definedName name="________PP4" localSheetId="4">#N/A</definedName>
    <definedName name="________PP4" localSheetId="6">#N/A</definedName>
    <definedName name="________PP4">#REF!</definedName>
    <definedName name="________PP5" localSheetId="0">#N/A</definedName>
    <definedName name="________PP5" localSheetId="1">#N/A</definedName>
    <definedName name="________PP5" localSheetId="4">#N/A</definedName>
    <definedName name="________PP5" localSheetId="6">#N/A</definedName>
    <definedName name="________PP5">#REF!</definedName>
    <definedName name="________PP6" localSheetId="0">#N/A</definedName>
    <definedName name="________PP6" localSheetId="1">#N/A</definedName>
    <definedName name="________PP6" localSheetId="4">#N/A</definedName>
    <definedName name="________PP6" localSheetId="6">#N/A</definedName>
    <definedName name="________PP6">#REF!</definedName>
    <definedName name="________PP7" localSheetId="0">#N/A</definedName>
    <definedName name="________PP7" localSheetId="1">#N/A</definedName>
    <definedName name="________PP7" localSheetId="4">#N/A</definedName>
    <definedName name="________PP7" localSheetId="6">#N/A</definedName>
    <definedName name="________PP7">#REF!</definedName>
    <definedName name="_______ETH1" localSheetId="0">#N/A</definedName>
    <definedName name="_______ETH1" localSheetId="1">#N/A</definedName>
    <definedName name="_______ETH1" localSheetId="4">#N/A</definedName>
    <definedName name="_______ETH1" localSheetId="6">#N/A</definedName>
    <definedName name="_______ETH1">#REF!</definedName>
    <definedName name="_______ETH2" localSheetId="0">#N/A</definedName>
    <definedName name="_______ETH2" localSheetId="1">#N/A</definedName>
    <definedName name="_______ETH2" localSheetId="4">#N/A</definedName>
    <definedName name="_______ETH2" localSheetId="6">#N/A</definedName>
    <definedName name="_______ETH2">#REF!</definedName>
    <definedName name="_______ETH3" localSheetId="0">#N/A</definedName>
    <definedName name="_______ETH3" localSheetId="1">#N/A</definedName>
    <definedName name="_______ETH3" localSheetId="4">#N/A</definedName>
    <definedName name="_______ETH3" localSheetId="6">#N/A</definedName>
    <definedName name="_______ETH3">#REF!</definedName>
    <definedName name="_______ETH4" localSheetId="0">#N/A</definedName>
    <definedName name="_______ETH4" localSheetId="1">#N/A</definedName>
    <definedName name="_______ETH4" localSheetId="4">#N/A</definedName>
    <definedName name="_______ETH4" localSheetId="6">#N/A</definedName>
    <definedName name="_______ETH4">#REF!</definedName>
    <definedName name="_______ETH5" localSheetId="0">#N/A</definedName>
    <definedName name="_______ETH5" localSheetId="1">#N/A</definedName>
    <definedName name="_______ETH5" localSheetId="4">#N/A</definedName>
    <definedName name="_______ETH5" localSheetId="6">#N/A</definedName>
    <definedName name="_______ETH5">#REF!</definedName>
    <definedName name="_______ETH6" localSheetId="0">#N/A</definedName>
    <definedName name="_______ETH6" localSheetId="1">#N/A</definedName>
    <definedName name="_______ETH6" localSheetId="4">#N/A</definedName>
    <definedName name="_______ETH6" localSheetId="6">#N/A</definedName>
    <definedName name="_______ETH6">#REF!</definedName>
    <definedName name="_______ETH7" localSheetId="0">#N/A</definedName>
    <definedName name="_______ETH7" localSheetId="1">#N/A</definedName>
    <definedName name="_______ETH7" localSheetId="4">#N/A</definedName>
    <definedName name="_______ETH7" localSheetId="6">#N/A</definedName>
    <definedName name="_______ETH7">#REF!</definedName>
    <definedName name="_______ETH8" localSheetId="0">#N/A</definedName>
    <definedName name="_______ETH8" localSheetId="1">#N/A</definedName>
    <definedName name="_______ETH8" localSheetId="4">#N/A</definedName>
    <definedName name="_______ETH8" localSheetId="6">#N/A</definedName>
    <definedName name="_______ETH8">#REF!</definedName>
    <definedName name="_______ETH9" localSheetId="0">#N/A</definedName>
    <definedName name="_______ETH9" localSheetId="1">#N/A</definedName>
    <definedName name="_______ETH9" localSheetId="4">#N/A</definedName>
    <definedName name="_______ETH9" localSheetId="6">#N/A</definedName>
    <definedName name="_______ETH9">#REF!</definedName>
    <definedName name="_______HDP1" localSheetId="0">#N/A</definedName>
    <definedName name="_______HDP1" localSheetId="1">#N/A</definedName>
    <definedName name="_______HDP1" localSheetId="4">#N/A</definedName>
    <definedName name="_______HDP1" localSheetId="6">#N/A</definedName>
    <definedName name="_______HDP1">#REF!</definedName>
    <definedName name="_______HDP2" localSheetId="0">#N/A</definedName>
    <definedName name="_______HDP2" localSheetId="1">#N/A</definedName>
    <definedName name="_______HDP2" localSheetId="4">#N/A</definedName>
    <definedName name="_______HDP2" localSheetId="6">#N/A</definedName>
    <definedName name="_______HDP2">#REF!</definedName>
    <definedName name="_______HDP3" localSheetId="0">#N/A</definedName>
    <definedName name="_______HDP3" localSheetId="1">#N/A</definedName>
    <definedName name="_______HDP3" localSheetId="4">#N/A</definedName>
    <definedName name="_______HDP3" localSheetId="6">#N/A</definedName>
    <definedName name="_______HDP3">#REF!</definedName>
    <definedName name="_______HDP4" localSheetId="0">#N/A</definedName>
    <definedName name="_______HDP4" localSheetId="1">#N/A</definedName>
    <definedName name="_______HDP4" localSheetId="4">#N/A</definedName>
    <definedName name="_______HDP4" localSheetId="6">#N/A</definedName>
    <definedName name="_______HDP4">#REF!</definedName>
    <definedName name="_______HDP5" localSheetId="0">#N/A</definedName>
    <definedName name="_______HDP5" localSheetId="1">#N/A</definedName>
    <definedName name="_______HDP5" localSheetId="4">#N/A</definedName>
    <definedName name="_______HDP5" localSheetId="6">#N/A</definedName>
    <definedName name="_______HDP5">#REF!</definedName>
    <definedName name="_______HDP6" localSheetId="0">#N/A</definedName>
    <definedName name="_______HDP6" localSheetId="1">#N/A</definedName>
    <definedName name="_______HDP6" localSheetId="4">#N/A</definedName>
    <definedName name="_______HDP6" localSheetId="6">#N/A</definedName>
    <definedName name="_______HDP6">#REF!</definedName>
    <definedName name="_______HDP7" localSheetId="0">#N/A</definedName>
    <definedName name="_______HDP7" localSheetId="1">#N/A</definedName>
    <definedName name="_______HDP7" localSheetId="4">#N/A</definedName>
    <definedName name="_______HDP7" localSheetId="6">#N/A</definedName>
    <definedName name="_______HDP7">#REF!</definedName>
    <definedName name="_______HDP8" localSheetId="0">#N/A</definedName>
    <definedName name="_______HDP8" localSheetId="1">#N/A</definedName>
    <definedName name="_______HDP8" localSheetId="4">#N/A</definedName>
    <definedName name="_______HDP8" localSheetId="6">#N/A</definedName>
    <definedName name="_______HDP8">#REF!</definedName>
    <definedName name="_______HDP9" localSheetId="0">#N/A</definedName>
    <definedName name="_______HDP9" localSheetId="1">#N/A</definedName>
    <definedName name="_______HDP9" localSheetId="4">#N/A</definedName>
    <definedName name="_______HDP9" localSheetId="6">#N/A</definedName>
    <definedName name="_______HDP9">#REF!</definedName>
    <definedName name="_______lot5" localSheetId="0">#N/A</definedName>
    <definedName name="_______lot5" localSheetId="1">#N/A</definedName>
    <definedName name="_______lot5" localSheetId="4">#N/A</definedName>
    <definedName name="_______lot5" localSheetId="6">#N/A</definedName>
    <definedName name="_______lot5">#REF!</definedName>
    <definedName name="_______MEG1" localSheetId="0">#N/A</definedName>
    <definedName name="_______MEG1" localSheetId="1">#N/A</definedName>
    <definedName name="_______MEG1" localSheetId="4">#N/A</definedName>
    <definedName name="_______MEG1" localSheetId="6">#N/A</definedName>
    <definedName name="_______MEG1">#REF!</definedName>
    <definedName name="_______MEG2" localSheetId="0">#N/A</definedName>
    <definedName name="_______MEG2" localSheetId="1">#N/A</definedName>
    <definedName name="_______MEG2" localSheetId="4">#N/A</definedName>
    <definedName name="_______MEG2" localSheetId="6">#N/A</definedName>
    <definedName name="_______MEG2">#REF!</definedName>
    <definedName name="_______MEG3" localSheetId="0">#N/A</definedName>
    <definedName name="_______MEG3" localSheetId="1">#N/A</definedName>
    <definedName name="_______MEG3" localSheetId="4">#N/A</definedName>
    <definedName name="_______MEG3" localSheetId="6">#N/A</definedName>
    <definedName name="_______MEG3">#REF!</definedName>
    <definedName name="_______MEG4" localSheetId="0">#N/A</definedName>
    <definedName name="_______MEG4" localSheetId="1">#N/A</definedName>
    <definedName name="_______MEG4" localSheetId="4">#N/A</definedName>
    <definedName name="_______MEG4" localSheetId="6">#N/A</definedName>
    <definedName name="_______MEG4">#REF!</definedName>
    <definedName name="_______MEG5" localSheetId="0">#N/A</definedName>
    <definedName name="_______MEG5" localSheetId="1">#N/A</definedName>
    <definedName name="_______MEG5" localSheetId="4">#N/A</definedName>
    <definedName name="_______MEG5" localSheetId="6">#N/A</definedName>
    <definedName name="_______MEG5">#REF!</definedName>
    <definedName name="_______MEG6" localSheetId="0">#N/A</definedName>
    <definedName name="_______MEG6" localSheetId="1">#N/A</definedName>
    <definedName name="_______MEG6" localSheetId="4">#N/A</definedName>
    <definedName name="_______MEG6" localSheetId="6">#N/A</definedName>
    <definedName name="_______MEG6">#REF!</definedName>
    <definedName name="_______MEG7" localSheetId="0">#N/A</definedName>
    <definedName name="_______MEG7" localSheetId="1">#N/A</definedName>
    <definedName name="_______MEG7" localSheetId="4">#N/A</definedName>
    <definedName name="_______MEG7" localSheetId="6">#N/A</definedName>
    <definedName name="_______MEG7">#REF!</definedName>
    <definedName name="_______MEG8" localSheetId="0">#N/A</definedName>
    <definedName name="_______MEG8" localSheetId="1">#N/A</definedName>
    <definedName name="_______MEG8" localSheetId="4">#N/A</definedName>
    <definedName name="_______MEG8" localSheetId="6">#N/A</definedName>
    <definedName name="_______MEG8">#REF!</definedName>
    <definedName name="_______PP1" localSheetId="0">#N/A</definedName>
    <definedName name="_______PP1" localSheetId="1">#N/A</definedName>
    <definedName name="_______PP1" localSheetId="4">#N/A</definedName>
    <definedName name="_______PP1" localSheetId="6">#N/A</definedName>
    <definedName name="_______PP1">#REF!</definedName>
    <definedName name="_______PP2" localSheetId="0">#N/A</definedName>
    <definedName name="_______PP2" localSheetId="1">#N/A</definedName>
    <definedName name="_______PP2" localSheetId="4">#N/A</definedName>
    <definedName name="_______PP2" localSheetId="6">#N/A</definedName>
    <definedName name="_______PP2">#REF!</definedName>
    <definedName name="_______PP3" localSheetId="0">#N/A</definedName>
    <definedName name="_______PP3" localSheetId="1">#N/A</definedName>
    <definedName name="_______PP3" localSheetId="4">#N/A</definedName>
    <definedName name="_______PP3" localSheetId="6">#N/A</definedName>
    <definedName name="_______PP3">#REF!</definedName>
    <definedName name="_______PP4" localSheetId="0">#N/A</definedName>
    <definedName name="_______PP4" localSheetId="1">#N/A</definedName>
    <definedName name="_______PP4" localSheetId="4">#N/A</definedName>
    <definedName name="_______PP4" localSheetId="6">#N/A</definedName>
    <definedName name="_______PP4">#REF!</definedName>
    <definedName name="_______PP5" localSheetId="0">#N/A</definedName>
    <definedName name="_______PP5" localSheetId="1">#N/A</definedName>
    <definedName name="_______PP5" localSheetId="4">#N/A</definedName>
    <definedName name="_______PP5" localSheetId="6">#N/A</definedName>
    <definedName name="_______PP5">#REF!</definedName>
    <definedName name="_______PP6" localSheetId="0">#N/A</definedName>
    <definedName name="_______PP6" localSheetId="1">#N/A</definedName>
    <definedName name="_______PP6" localSheetId="4">#N/A</definedName>
    <definedName name="_______PP6" localSheetId="6">#N/A</definedName>
    <definedName name="_______PP6">#REF!</definedName>
    <definedName name="_______PP7" localSheetId="0">#N/A</definedName>
    <definedName name="_______PP7" localSheetId="1">#N/A</definedName>
    <definedName name="_______PP7" localSheetId="4">#N/A</definedName>
    <definedName name="_______PP7" localSheetId="6">#N/A</definedName>
    <definedName name="_______PP7">#REF!</definedName>
    <definedName name="______ETH1" localSheetId="0">#N/A</definedName>
    <definedName name="______ETH1" localSheetId="1">#N/A</definedName>
    <definedName name="______ETH1" localSheetId="4">#N/A</definedName>
    <definedName name="______ETH1" localSheetId="6">#N/A</definedName>
    <definedName name="______ETH1">#REF!</definedName>
    <definedName name="______ETH2" localSheetId="0">#N/A</definedName>
    <definedName name="______ETH2" localSheetId="1">#N/A</definedName>
    <definedName name="______ETH2" localSheetId="4">#N/A</definedName>
    <definedName name="______ETH2" localSheetId="6">#N/A</definedName>
    <definedName name="______ETH2">#REF!</definedName>
    <definedName name="______ETH3" localSheetId="0">#N/A</definedName>
    <definedName name="______ETH3" localSheetId="1">#N/A</definedName>
    <definedName name="______ETH3" localSheetId="4">#N/A</definedName>
    <definedName name="______ETH3" localSheetId="6">#N/A</definedName>
    <definedName name="______ETH3">#REF!</definedName>
    <definedName name="______ETH4" localSheetId="0">#N/A</definedName>
    <definedName name="______ETH4" localSheetId="1">#N/A</definedName>
    <definedName name="______ETH4" localSheetId="4">#N/A</definedName>
    <definedName name="______ETH4" localSheetId="6">#N/A</definedName>
    <definedName name="______ETH4">#REF!</definedName>
    <definedName name="______ETH5" localSheetId="0">#N/A</definedName>
    <definedName name="______ETH5" localSheetId="1">#N/A</definedName>
    <definedName name="______ETH5" localSheetId="4">#N/A</definedName>
    <definedName name="______ETH5" localSheetId="6">#N/A</definedName>
    <definedName name="______ETH5">#REF!</definedName>
    <definedName name="______ETH6" localSheetId="0">#N/A</definedName>
    <definedName name="______ETH6" localSheetId="1">#N/A</definedName>
    <definedName name="______ETH6" localSheetId="4">#N/A</definedName>
    <definedName name="______ETH6" localSheetId="6">#N/A</definedName>
    <definedName name="______ETH6">#REF!</definedName>
    <definedName name="______ETH7" localSheetId="0">#N/A</definedName>
    <definedName name="______ETH7" localSheetId="1">#N/A</definedName>
    <definedName name="______ETH7" localSheetId="4">#N/A</definedName>
    <definedName name="______ETH7" localSheetId="6">#N/A</definedName>
    <definedName name="______ETH7">#REF!</definedName>
    <definedName name="______ETH8" localSheetId="0">#N/A</definedName>
    <definedName name="______ETH8" localSheetId="1">#N/A</definedName>
    <definedName name="______ETH8" localSheetId="4">#N/A</definedName>
    <definedName name="______ETH8" localSheetId="6">#N/A</definedName>
    <definedName name="______ETH8">#REF!</definedName>
    <definedName name="______ETH9" localSheetId="0">#N/A</definedName>
    <definedName name="______ETH9" localSheetId="1">#N/A</definedName>
    <definedName name="______ETH9" localSheetId="4">#N/A</definedName>
    <definedName name="______ETH9" localSheetId="6">#N/A</definedName>
    <definedName name="______ETH9">#REF!</definedName>
    <definedName name="______HDP1" localSheetId="0">#N/A</definedName>
    <definedName name="______HDP1" localSheetId="1">#N/A</definedName>
    <definedName name="______HDP1" localSheetId="4">#N/A</definedName>
    <definedName name="______HDP1" localSheetId="6">#N/A</definedName>
    <definedName name="______HDP1">#REF!</definedName>
    <definedName name="______HDP2" localSheetId="0">#N/A</definedName>
    <definedName name="______HDP2" localSheetId="1">#N/A</definedName>
    <definedName name="______HDP2" localSheetId="4">#N/A</definedName>
    <definedName name="______HDP2" localSheetId="6">#N/A</definedName>
    <definedName name="______HDP2">#REF!</definedName>
    <definedName name="______HDP3" localSheetId="0">#N/A</definedName>
    <definedName name="______HDP3" localSheetId="1">#N/A</definedName>
    <definedName name="______HDP3" localSheetId="4">#N/A</definedName>
    <definedName name="______HDP3" localSheetId="6">#N/A</definedName>
    <definedName name="______HDP3">#REF!</definedName>
    <definedName name="______HDP4" localSheetId="0">#N/A</definedName>
    <definedName name="______HDP4" localSheetId="1">#N/A</definedName>
    <definedName name="______HDP4" localSheetId="4">#N/A</definedName>
    <definedName name="______HDP4" localSheetId="6">#N/A</definedName>
    <definedName name="______HDP4">#REF!</definedName>
    <definedName name="______HDP5" localSheetId="0">#N/A</definedName>
    <definedName name="______HDP5" localSheetId="1">#N/A</definedName>
    <definedName name="______HDP5" localSheetId="4">#N/A</definedName>
    <definedName name="______HDP5" localSheetId="6">#N/A</definedName>
    <definedName name="______HDP5">#REF!</definedName>
    <definedName name="______HDP6" localSheetId="0">#N/A</definedName>
    <definedName name="______HDP6" localSheetId="1">#N/A</definedName>
    <definedName name="______HDP6" localSheetId="4">#N/A</definedName>
    <definedName name="______HDP6" localSheetId="6">#N/A</definedName>
    <definedName name="______HDP6">#REF!</definedName>
    <definedName name="______HDP7" localSheetId="0">#N/A</definedName>
    <definedName name="______HDP7" localSheetId="1">#N/A</definedName>
    <definedName name="______HDP7" localSheetId="4">#N/A</definedName>
    <definedName name="______HDP7" localSheetId="6">#N/A</definedName>
    <definedName name="______HDP7">#REF!</definedName>
    <definedName name="______HDP8" localSheetId="0">#N/A</definedName>
    <definedName name="______HDP8" localSheetId="1">#N/A</definedName>
    <definedName name="______HDP8" localSheetId="4">#N/A</definedName>
    <definedName name="______HDP8" localSheetId="6">#N/A</definedName>
    <definedName name="______HDP8">#REF!</definedName>
    <definedName name="______HDP9" localSheetId="0">#N/A</definedName>
    <definedName name="______HDP9" localSheetId="1">#N/A</definedName>
    <definedName name="______HDP9" localSheetId="4">#N/A</definedName>
    <definedName name="______HDP9" localSheetId="6">#N/A</definedName>
    <definedName name="______HDP9">#REF!</definedName>
    <definedName name="______lot5" localSheetId="0">#N/A</definedName>
    <definedName name="______lot5" localSheetId="1">#N/A</definedName>
    <definedName name="______lot5" localSheetId="4">#N/A</definedName>
    <definedName name="______lot5" localSheetId="6">#N/A</definedName>
    <definedName name="______lot5">#REF!</definedName>
    <definedName name="______MEG1" localSheetId="0">#N/A</definedName>
    <definedName name="______MEG1" localSheetId="1">#N/A</definedName>
    <definedName name="______MEG1" localSheetId="4">#N/A</definedName>
    <definedName name="______MEG1" localSheetId="6">#N/A</definedName>
    <definedName name="______MEG1">#REF!</definedName>
    <definedName name="______MEG2" localSheetId="0">#N/A</definedName>
    <definedName name="______MEG2" localSheetId="1">#N/A</definedName>
    <definedName name="______MEG2" localSheetId="4">#N/A</definedName>
    <definedName name="______MEG2" localSheetId="6">#N/A</definedName>
    <definedName name="______MEG2">#REF!</definedName>
    <definedName name="______MEG3" localSheetId="0">#N/A</definedName>
    <definedName name="______MEG3" localSheetId="1">#N/A</definedName>
    <definedName name="______MEG3" localSheetId="4">#N/A</definedName>
    <definedName name="______MEG3" localSheetId="6">#N/A</definedName>
    <definedName name="______MEG3">#REF!</definedName>
    <definedName name="______MEG4" localSheetId="0">#N/A</definedName>
    <definedName name="______MEG4" localSheetId="1">#N/A</definedName>
    <definedName name="______MEG4" localSheetId="4">#N/A</definedName>
    <definedName name="______MEG4" localSheetId="6">#N/A</definedName>
    <definedName name="______MEG4">#REF!</definedName>
    <definedName name="______MEG5" localSheetId="0">#N/A</definedName>
    <definedName name="______MEG5" localSheetId="1">#N/A</definedName>
    <definedName name="______MEG5" localSheetId="4">#N/A</definedName>
    <definedName name="______MEG5" localSheetId="6">#N/A</definedName>
    <definedName name="______MEG5">#REF!</definedName>
    <definedName name="______MEG6" localSheetId="0">#N/A</definedName>
    <definedName name="______MEG6" localSheetId="1">#N/A</definedName>
    <definedName name="______MEG6" localSheetId="4">#N/A</definedName>
    <definedName name="______MEG6" localSheetId="6">#N/A</definedName>
    <definedName name="______MEG6">#REF!</definedName>
    <definedName name="______MEG7" localSheetId="0">#N/A</definedName>
    <definedName name="______MEG7" localSheetId="1">#N/A</definedName>
    <definedName name="______MEG7" localSheetId="4">#N/A</definedName>
    <definedName name="______MEG7" localSheetId="6">#N/A</definedName>
    <definedName name="______MEG7">#REF!</definedName>
    <definedName name="______MEG8" localSheetId="0">#N/A</definedName>
    <definedName name="______MEG8" localSheetId="1">#N/A</definedName>
    <definedName name="______MEG8" localSheetId="4">#N/A</definedName>
    <definedName name="______MEG8" localSheetId="6">#N/A</definedName>
    <definedName name="______MEG8">#REF!</definedName>
    <definedName name="______PP1" localSheetId="0">#N/A</definedName>
    <definedName name="______PP1" localSheetId="1">#N/A</definedName>
    <definedName name="______PP1" localSheetId="4">#N/A</definedName>
    <definedName name="______PP1" localSheetId="6">#N/A</definedName>
    <definedName name="______PP1">#REF!</definedName>
    <definedName name="______PP2" localSheetId="0">#N/A</definedName>
    <definedName name="______PP2" localSheetId="1">#N/A</definedName>
    <definedName name="______PP2" localSheetId="4">#N/A</definedName>
    <definedName name="______PP2" localSheetId="6">#N/A</definedName>
    <definedName name="______PP2">#REF!</definedName>
    <definedName name="______PP3" localSheetId="0">#N/A</definedName>
    <definedName name="______PP3" localSheetId="1">#N/A</definedName>
    <definedName name="______PP3" localSheetId="4">#N/A</definedName>
    <definedName name="______PP3" localSheetId="6">#N/A</definedName>
    <definedName name="______PP3">#REF!</definedName>
    <definedName name="______PP4" localSheetId="0">#N/A</definedName>
    <definedName name="______PP4" localSheetId="1">#N/A</definedName>
    <definedName name="______PP4" localSheetId="4">#N/A</definedName>
    <definedName name="______PP4" localSheetId="6">#N/A</definedName>
    <definedName name="______PP4">#REF!</definedName>
    <definedName name="______PP5" localSheetId="0">#N/A</definedName>
    <definedName name="______PP5" localSheetId="1">#N/A</definedName>
    <definedName name="______PP5" localSheetId="4">#N/A</definedName>
    <definedName name="______PP5" localSheetId="6">#N/A</definedName>
    <definedName name="______PP5">#REF!</definedName>
    <definedName name="______PP6" localSheetId="0">#N/A</definedName>
    <definedName name="______PP6" localSheetId="1">#N/A</definedName>
    <definedName name="______PP6" localSheetId="4">#N/A</definedName>
    <definedName name="______PP6" localSheetId="6">#N/A</definedName>
    <definedName name="______PP6">#REF!</definedName>
    <definedName name="______PP7" localSheetId="0">#N/A</definedName>
    <definedName name="______PP7" localSheetId="1">#N/A</definedName>
    <definedName name="______PP7" localSheetId="4">#N/A</definedName>
    <definedName name="______PP7" localSheetId="6">#N/A</definedName>
    <definedName name="______PP7">#REF!</definedName>
    <definedName name="_____ETH1" localSheetId="0">#N/A</definedName>
    <definedName name="_____ETH1" localSheetId="1">#N/A</definedName>
    <definedName name="_____ETH1" localSheetId="4">#N/A</definedName>
    <definedName name="_____ETH1" localSheetId="6">#N/A</definedName>
    <definedName name="_____ETH1">#REF!</definedName>
    <definedName name="_____ETH2" localSheetId="0">#N/A</definedName>
    <definedName name="_____ETH2" localSheetId="1">#N/A</definedName>
    <definedName name="_____ETH2" localSheetId="4">#N/A</definedName>
    <definedName name="_____ETH2" localSheetId="6">#N/A</definedName>
    <definedName name="_____ETH2">#REF!</definedName>
    <definedName name="_____ETH3" localSheetId="0">#N/A</definedName>
    <definedName name="_____ETH3" localSheetId="1">#N/A</definedName>
    <definedName name="_____ETH3" localSheetId="4">#N/A</definedName>
    <definedName name="_____ETH3" localSheetId="6">#N/A</definedName>
    <definedName name="_____ETH3">#REF!</definedName>
    <definedName name="_____ETH4" localSheetId="0">#N/A</definedName>
    <definedName name="_____ETH4" localSheetId="1">#N/A</definedName>
    <definedName name="_____ETH4" localSheetId="4">#N/A</definedName>
    <definedName name="_____ETH4" localSheetId="6">#N/A</definedName>
    <definedName name="_____ETH4">#REF!</definedName>
    <definedName name="_____ETH5" localSheetId="0">#N/A</definedName>
    <definedName name="_____ETH5" localSheetId="1">#N/A</definedName>
    <definedName name="_____ETH5" localSheetId="4">#N/A</definedName>
    <definedName name="_____ETH5" localSheetId="6">#N/A</definedName>
    <definedName name="_____ETH5">#REF!</definedName>
    <definedName name="_____ETH6" localSheetId="0">#N/A</definedName>
    <definedName name="_____ETH6" localSheetId="1">#N/A</definedName>
    <definedName name="_____ETH6" localSheetId="4">#N/A</definedName>
    <definedName name="_____ETH6" localSheetId="6">#N/A</definedName>
    <definedName name="_____ETH6">#REF!</definedName>
    <definedName name="_____ETH7" localSheetId="0">#N/A</definedName>
    <definedName name="_____ETH7" localSheetId="1">#N/A</definedName>
    <definedName name="_____ETH7" localSheetId="4">#N/A</definedName>
    <definedName name="_____ETH7" localSheetId="6">#N/A</definedName>
    <definedName name="_____ETH7">#REF!</definedName>
    <definedName name="_____ETH8" localSheetId="0">#N/A</definedName>
    <definedName name="_____ETH8" localSheetId="1">#N/A</definedName>
    <definedName name="_____ETH8" localSheetId="4">#N/A</definedName>
    <definedName name="_____ETH8" localSheetId="6">#N/A</definedName>
    <definedName name="_____ETH8">#REF!</definedName>
    <definedName name="_____ETH9" localSheetId="0">#N/A</definedName>
    <definedName name="_____ETH9" localSheetId="1">#N/A</definedName>
    <definedName name="_____ETH9" localSheetId="4">#N/A</definedName>
    <definedName name="_____ETH9" localSheetId="6">#N/A</definedName>
    <definedName name="_____ETH9">#REF!</definedName>
    <definedName name="_____HDP1" localSheetId="0">#N/A</definedName>
    <definedName name="_____HDP1" localSheetId="1">#N/A</definedName>
    <definedName name="_____HDP1" localSheetId="4">#N/A</definedName>
    <definedName name="_____HDP1" localSheetId="6">#N/A</definedName>
    <definedName name="_____HDP1">#REF!</definedName>
    <definedName name="_____HDP2" localSheetId="0">#N/A</definedName>
    <definedName name="_____HDP2" localSheetId="1">#N/A</definedName>
    <definedName name="_____HDP2" localSheetId="4">#N/A</definedName>
    <definedName name="_____HDP2" localSheetId="6">#N/A</definedName>
    <definedName name="_____HDP2">#REF!</definedName>
    <definedName name="_____HDP3" localSheetId="0">#N/A</definedName>
    <definedName name="_____HDP3" localSheetId="1">#N/A</definedName>
    <definedName name="_____HDP3" localSheetId="4">#N/A</definedName>
    <definedName name="_____HDP3" localSheetId="6">#N/A</definedName>
    <definedName name="_____HDP3">#REF!</definedName>
    <definedName name="_____HDP4" localSheetId="0">#N/A</definedName>
    <definedName name="_____HDP4" localSheetId="1">#N/A</definedName>
    <definedName name="_____HDP4" localSheetId="4">#N/A</definedName>
    <definedName name="_____HDP4" localSheetId="6">#N/A</definedName>
    <definedName name="_____HDP4">#REF!</definedName>
    <definedName name="_____HDP5" localSheetId="0">#N/A</definedName>
    <definedName name="_____HDP5" localSheetId="1">#N/A</definedName>
    <definedName name="_____HDP5" localSheetId="4">#N/A</definedName>
    <definedName name="_____HDP5" localSheetId="6">#N/A</definedName>
    <definedName name="_____HDP5">#REF!</definedName>
    <definedName name="_____HDP6" localSheetId="0">#N/A</definedName>
    <definedName name="_____HDP6" localSheetId="1">#N/A</definedName>
    <definedName name="_____HDP6" localSheetId="4">#N/A</definedName>
    <definedName name="_____HDP6" localSheetId="6">#N/A</definedName>
    <definedName name="_____HDP6">#REF!</definedName>
    <definedName name="_____HDP7" localSheetId="0">#N/A</definedName>
    <definedName name="_____HDP7" localSheetId="1">#N/A</definedName>
    <definedName name="_____HDP7" localSheetId="4">#N/A</definedName>
    <definedName name="_____HDP7" localSheetId="6">#N/A</definedName>
    <definedName name="_____HDP7">#REF!</definedName>
    <definedName name="_____HDP8" localSheetId="0">#N/A</definedName>
    <definedName name="_____HDP8" localSheetId="1">#N/A</definedName>
    <definedName name="_____HDP8" localSheetId="4">#N/A</definedName>
    <definedName name="_____HDP8" localSheetId="6">#N/A</definedName>
    <definedName name="_____HDP8">#REF!</definedName>
    <definedName name="_____HDP9" localSheetId="0">#N/A</definedName>
    <definedName name="_____HDP9" localSheetId="1">#N/A</definedName>
    <definedName name="_____HDP9" localSheetId="4">#N/A</definedName>
    <definedName name="_____HDP9" localSheetId="6">#N/A</definedName>
    <definedName name="_____HDP9">#REF!</definedName>
    <definedName name="_____lot5" localSheetId="0">#N/A</definedName>
    <definedName name="_____lot5" localSheetId="1">#N/A</definedName>
    <definedName name="_____lot5" localSheetId="4">#N/A</definedName>
    <definedName name="_____lot5" localSheetId="6">#N/A</definedName>
    <definedName name="_____lot5">#REF!</definedName>
    <definedName name="_____MEG1" localSheetId="0">#N/A</definedName>
    <definedName name="_____MEG1" localSheetId="1">#N/A</definedName>
    <definedName name="_____MEG1" localSheetId="4">#N/A</definedName>
    <definedName name="_____MEG1" localSheetId="6">#N/A</definedName>
    <definedName name="_____MEG1">#REF!</definedName>
    <definedName name="_____MEG2" localSheetId="0">#N/A</definedName>
    <definedName name="_____MEG2" localSheetId="1">#N/A</definedName>
    <definedName name="_____MEG2" localSheetId="4">#N/A</definedName>
    <definedName name="_____MEG2" localSheetId="6">#N/A</definedName>
    <definedName name="_____MEG2">#REF!</definedName>
    <definedName name="_____MEG3" localSheetId="0">#N/A</definedName>
    <definedName name="_____MEG3" localSheetId="1">#N/A</definedName>
    <definedName name="_____MEG3" localSheetId="4">#N/A</definedName>
    <definedName name="_____MEG3" localSheetId="6">#N/A</definedName>
    <definedName name="_____MEG3">#REF!</definedName>
    <definedName name="_____MEG4" localSheetId="0">#N/A</definedName>
    <definedName name="_____MEG4" localSheetId="1">#N/A</definedName>
    <definedName name="_____MEG4" localSheetId="4">#N/A</definedName>
    <definedName name="_____MEG4" localSheetId="6">#N/A</definedName>
    <definedName name="_____MEG4">#REF!</definedName>
    <definedName name="_____MEG5" localSheetId="0">#N/A</definedName>
    <definedName name="_____MEG5" localSheetId="1">#N/A</definedName>
    <definedName name="_____MEG5" localSheetId="4">#N/A</definedName>
    <definedName name="_____MEG5" localSheetId="6">#N/A</definedName>
    <definedName name="_____MEG5">#REF!</definedName>
    <definedName name="_____MEG6" localSheetId="0">#N/A</definedName>
    <definedName name="_____MEG6" localSheetId="1">#N/A</definedName>
    <definedName name="_____MEG6" localSheetId="4">#N/A</definedName>
    <definedName name="_____MEG6" localSheetId="6">#N/A</definedName>
    <definedName name="_____MEG6">#REF!</definedName>
    <definedName name="_____MEG7" localSheetId="0">#N/A</definedName>
    <definedName name="_____MEG7" localSheetId="1">#N/A</definedName>
    <definedName name="_____MEG7" localSheetId="4">#N/A</definedName>
    <definedName name="_____MEG7" localSheetId="6">#N/A</definedName>
    <definedName name="_____MEG7">#REF!</definedName>
    <definedName name="_____MEG8" localSheetId="0">#N/A</definedName>
    <definedName name="_____MEG8" localSheetId="1">#N/A</definedName>
    <definedName name="_____MEG8" localSheetId="4">#N/A</definedName>
    <definedName name="_____MEG8" localSheetId="6">#N/A</definedName>
    <definedName name="_____MEG8">#REF!</definedName>
    <definedName name="_____PP1" localSheetId="0">#N/A</definedName>
    <definedName name="_____PP1" localSheetId="1">#N/A</definedName>
    <definedName name="_____PP1" localSheetId="4">#N/A</definedName>
    <definedName name="_____PP1" localSheetId="6">#N/A</definedName>
    <definedName name="_____PP1">#REF!</definedName>
    <definedName name="_____PP2" localSheetId="0">#N/A</definedName>
    <definedName name="_____PP2" localSheetId="1">#N/A</definedName>
    <definedName name="_____PP2" localSheetId="4">#N/A</definedName>
    <definedName name="_____PP2" localSheetId="6">#N/A</definedName>
    <definedName name="_____PP2">#REF!</definedName>
    <definedName name="_____PP3" localSheetId="0">#N/A</definedName>
    <definedName name="_____PP3" localSheetId="1">#N/A</definedName>
    <definedName name="_____PP3" localSheetId="4">#N/A</definedName>
    <definedName name="_____PP3" localSheetId="6">#N/A</definedName>
    <definedName name="_____PP3">#REF!</definedName>
    <definedName name="_____PP4" localSheetId="0">#N/A</definedName>
    <definedName name="_____PP4" localSheetId="1">#N/A</definedName>
    <definedName name="_____PP4" localSheetId="4">#N/A</definedName>
    <definedName name="_____PP4" localSheetId="6">#N/A</definedName>
    <definedName name="_____PP4">#REF!</definedName>
    <definedName name="_____PP5" localSheetId="0">#N/A</definedName>
    <definedName name="_____PP5" localSheetId="1">#N/A</definedName>
    <definedName name="_____PP5" localSheetId="4">#N/A</definedName>
    <definedName name="_____PP5" localSheetId="6">#N/A</definedName>
    <definedName name="_____PP5">#REF!</definedName>
    <definedName name="_____PP6" localSheetId="0">#N/A</definedName>
    <definedName name="_____PP6" localSheetId="1">#N/A</definedName>
    <definedName name="_____PP6" localSheetId="4">#N/A</definedName>
    <definedName name="_____PP6" localSheetId="6">#N/A</definedName>
    <definedName name="_____PP6">#REF!</definedName>
    <definedName name="_____PP7" localSheetId="0">#N/A</definedName>
    <definedName name="_____PP7" localSheetId="1">#N/A</definedName>
    <definedName name="_____PP7" localSheetId="4">#N/A</definedName>
    <definedName name="_____PP7" localSheetId="6">#N/A</definedName>
    <definedName name="_____PP7">#REF!</definedName>
    <definedName name="____ETH1" localSheetId="0">#N/A</definedName>
    <definedName name="____ETH1" localSheetId="1">#N/A</definedName>
    <definedName name="____ETH1" localSheetId="4">#N/A</definedName>
    <definedName name="____ETH1" localSheetId="6">#N/A</definedName>
    <definedName name="____ETH1">#REF!</definedName>
    <definedName name="____ETH2" localSheetId="0">#N/A</definedName>
    <definedName name="____ETH2" localSheetId="1">#N/A</definedName>
    <definedName name="____ETH2" localSheetId="4">#N/A</definedName>
    <definedName name="____ETH2" localSheetId="6">#N/A</definedName>
    <definedName name="____ETH2">#REF!</definedName>
    <definedName name="____ETH3" localSheetId="0">#N/A</definedName>
    <definedName name="____ETH3" localSheetId="1">#N/A</definedName>
    <definedName name="____ETH3" localSheetId="4">#N/A</definedName>
    <definedName name="____ETH3" localSheetId="6">#N/A</definedName>
    <definedName name="____ETH3">#REF!</definedName>
    <definedName name="____ETH4" localSheetId="0">#N/A</definedName>
    <definedName name="____ETH4" localSheetId="1">#N/A</definedName>
    <definedName name="____ETH4" localSheetId="4">#N/A</definedName>
    <definedName name="____ETH4" localSheetId="6">#N/A</definedName>
    <definedName name="____ETH4">#REF!</definedName>
    <definedName name="____ETH5" localSheetId="0">#N/A</definedName>
    <definedName name="____ETH5" localSheetId="1">#N/A</definedName>
    <definedName name="____ETH5" localSheetId="4">#N/A</definedName>
    <definedName name="____ETH5" localSheetId="6">#N/A</definedName>
    <definedName name="____ETH5">#REF!</definedName>
    <definedName name="____ETH6" localSheetId="0">#N/A</definedName>
    <definedName name="____ETH6" localSheetId="1">#N/A</definedName>
    <definedName name="____ETH6" localSheetId="4">#N/A</definedName>
    <definedName name="____ETH6" localSheetId="6">#N/A</definedName>
    <definedName name="____ETH6">#REF!</definedName>
    <definedName name="____ETH7" localSheetId="0">#N/A</definedName>
    <definedName name="____ETH7" localSheetId="1">#N/A</definedName>
    <definedName name="____ETH7" localSheetId="4">#N/A</definedName>
    <definedName name="____ETH7" localSheetId="6">#N/A</definedName>
    <definedName name="____ETH7">#REF!</definedName>
    <definedName name="____ETH8" localSheetId="0">#N/A</definedName>
    <definedName name="____ETH8" localSheetId="1">#N/A</definedName>
    <definedName name="____ETH8" localSheetId="4">#N/A</definedName>
    <definedName name="____ETH8" localSheetId="6">#N/A</definedName>
    <definedName name="____ETH8">#REF!</definedName>
    <definedName name="____ETH9" localSheetId="0">#N/A</definedName>
    <definedName name="____ETH9" localSheetId="1">#N/A</definedName>
    <definedName name="____ETH9" localSheetId="4">#N/A</definedName>
    <definedName name="____ETH9" localSheetId="6">#N/A</definedName>
    <definedName name="____ETH9">#REF!</definedName>
    <definedName name="____HDP1" localSheetId="0">#N/A</definedName>
    <definedName name="____HDP1" localSheetId="1">#N/A</definedName>
    <definedName name="____HDP1" localSheetId="4">#N/A</definedName>
    <definedName name="____HDP1" localSheetId="6">#N/A</definedName>
    <definedName name="____HDP1">#REF!</definedName>
    <definedName name="____HDP2" localSheetId="0">#N/A</definedName>
    <definedName name="____HDP2" localSheetId="1">#N/A</definedName>
    <definedName name="____HDP2" localSheetId="4">#N/A</definedName>
    <definedName name="____HDP2" localSheetId="6">#N/A</definedName>
    <definedName name="____HDP2">#REF!</definedName>
    <definedName name="____HDP3" localSheetId="0">#N/A</definedName>
    <definedName name="____HDP3" localSheetId="1">#N/A</definedName>
    <definedName name="____HDP3" localSheetId="4">#N/A</definedName>
    <definedName name="____HDP3" localSheetId="6">#N/A</definedName>
    <definedName name="____HDP3">#REF!</definedName>
    <definedName name="____HDP4" localSheetId="0">#N/A</definedName>
    <definedName name="____HDP4" localSheetId="1">#N/A</definedName>
    <definedName name="____HDP4" localSheetId="4">#N/A</definedName>
    <definedName name="____HDP4" localSheetId="6">#N/A</definedName>
    <definedName name="____HDP4">#REF!</definedName>
    <definedName name="____HDP5" localSheetId="0">#N/A</definedName>
    <definedName name="____HDP5" localSheetId="1">#N/A</definedName>
    <definedName name="____HDP5" localSheetId="4">#N/A</definedName>
    <definedName name="____HDP5" localSheetId="6">#N/A</definedName>
    <definedName name="____HDP5">#REF!</definedName>
    <definedName name="____HDP6" localSheetId="0">#N/A</definedName>
    <definedName name="____HDP6" localSheetId="1">#N/A</definedName>
    <definedName name="____HDP6" localSheetId="4">#N/A</definedName>
    <definedName name="____HDP6" localSheetId="6">#N/A</definedName>
    <definedName name="____HDP6">#REF!</definedName>
    <definedName name="____HDP7" localSheetId="0">#N/A</definedName>
    <definedName name="____HDP7" localSheetId="1">#N/A</definedName>
    <definedName name="____HDP7" localSheetId="4">#N/A</definedName>
    <definedName name="____HDP7" localSheetId="6">#N/A</definedName>
    <definedName name="____HDP7">#REF!</definedName>
    <definedName name="____HDP8" localSheetId="0">#N/A</definedName>
    <definedName name="____HDP8" localSheetId="1">#N/A</definedName>
    <definedName name="____HDP8" localSheetId="4">#N/A</definedName>
    <definedName name="____HDP8" localSheetId="6">#N/A</definedName>
    <definedName name="____HDP8">#REF!</definedName>
    <definedName name="____HDP9" localSheetId="0">#N/A</definedName>
    <definedName name="____HDP9" localSheetId="1">#N/A</definedName>
    <definedName name="____HDP9" localSheetId="4">#N/A</definedName>
    <definedName name="____HDP9" localSheetId="6">#N/A</definedName>
    <definedName name="____HDP9">#REF!</definedName>
    <definedName name="____lot5" localSheetId="0">#N/A</definedName>
    <definedName name="____lot5" localSheetId="1">#N/A</definedName>
    <definedName name="____lot5" localSheetId="4">#N/A</definedName>
    <definedName name="____lot5" localSheetId="6">#N/A</definedName>
    <definedName name="____lot5">#REF!</definedName>
    <definedName name="____MEG1" localSheetId="0">#N/A</definedName>
    <definedName name="____MEG1" localSheetId="1">#N/A</definedName>
    <definedName name="____MEG1" localSheetId="4">#N/A</definedName>
    <definedName name="____MEG1" localSheetId="6">#N/A</definedName>
    <definedName name="____MEG1">#REF!</definedName>
    <definedName name="____MEG2" localSheetId="0">#N/A</definedName>
    <definedName name="____MEG2" localSheetId="1">#N/A</definedName>
    <definedName name="____MEG2" localSheetId="4">#N/A</definedName>
    <definedName name="____MEG2" localSheetId="6">#N/A</definedName>
    <definedName name="____MEG2">#REF!</definedName>
    <definedName name="____MEG3" localSheetId="0">#N/A</definedName>
    <definedName name="____MEG3" localSheetId="1">#N/A</definedName>
    <definedName name="____MEG3" localSheetId="4">#N/A</definedName>
    <definedName name="____MEG3" localSheetId="6">#N/A</definedName>
    <definedName name="____MEG3">#REF!</definedName>
    <definedName name="____MEG4" localSheetId="0">#N/A</definedName>
    <definedName name="____MEG4" localSheetId="1">#N/A</definedName>
    <definedName name="____MEG4" localSheetId="4">#N/A</definedName>
    <definedName name="____MEG4" localSheetId="6">#N/A</definedName>
    <definedName name="____MEG4">#REF!</definedName>
    <definedName name="____MEG5" localSheetId="0">#N/A</definedName>
    <definedName name="____MEG5" localSheetId="1">#N/A</definedName>
    <definedName name="____MEG5" localSheetId="4">#N/A</definedName>
    <definedName name="____MEG5" localSheetId="6">#N/A</definedName>
    <definedName name="____MEG5">#REF!</definedName>
    <definedName name="____MEG6" localSheetId="0">#N/A</definedName>
    <definedName name="____MEG6" localSheetId="1">#N/A</definedName>
    <definedName name="____MEG6" localSheetId="4">#N/A</definedName>
    <definedName name="____MEG6" localSheetId="6">#N/A</definedName>
    <definedName name="____MEG6">#REF!</definedName>
    <definedName name="____MEG7" localSheetId="0">#N/A</definedName>
    <definedName name="____MEG7" localSheetId="1">#N/A</definedName>
    <definedName name="____MEG7" localSheetId="4">#N/A</definedName>
    <definedName name="____MEG7" localSheetId="6">#N/A</definedName>
    <definedName name="____MEG7">#REF!</definedName>
    <definedName name="____MEG8" localSheetId="0">#N/A</definedName>
    <definedName name="____MEG8" localSheetId="1">#N/A</definedName>
    <definedName name="____MEG8" localSheetId="4">#N/A</definedName>
    <definedName name="____MEG8" localSheetId="6">#N/A</definedName>
    <definedName name="____MEG8">#REF!</definedName>
    <definedName name="____PP1" localSheetId="0">#N/A</definedName>
    <definedName name="____PP1" localSheetId="1">#N/A</definedName>
    <definedName name="____PP1" localSheetId="4">#N/A</definedName>
    <definedName name="____PP1" localSheetId="6">#N/A</definedName>
    <definedName name="____PP1">#REF!</definedName>
    <definedName name="____PP2" localSheetId="0">#N/A</definedName>
    <definedName name="____PP2" localSheetId="1">#N/A</definedName>
    <definedName name="____PP2" localSheetId="4">#N/A</definedName>
    <definedName name="____PP2" localSheetId="6">#N/A</definedName>
    <definedName name="____PP2">#REF!</definedName>
    <definedName name="____PP3" localSheetId="0">#N/A</definedName>
    <definedName name="____PP3" localSheetId="1">#N/A</definedName>
    <definedName name="____PP3" localSheetId="4">#N/A</definedName>
    <definedName name="____PP3" localSheetId="6">#N/A</definedName>
    <definedName name="____PP3">#REF!</definedName>
    <definedName name="____PP4" localSheetId="0">#N/A</definedName>
    <definedName name="____PP4" localSheetId="1">#N/A</definedName>
    <definedName name="____PP4" localSheetId="4">#N/A</definedName>
    <definedName name="____PP4" localSheetId="6">#N/A</definedName>
    <definedName name="____PP4">#REF!</definedName>
    <definedName name="____PP5" localSheetId="0">#N/A</definedName>
    <definedName name="____PP5" localSheetId="1">#N/A</definedName>
    <definedName name="____PP5" localSheetId="4">#N/A</definedName>
    <definedName name="____PP5" localSheetId="6">#N/A</definedName>
    <definedName name="____PP5">#REF!</definedName>
    <definedName name="____PP6" localSheetId="0">#N/A</definedName>
    <definedName name="____PP6" localSheetId="1">#N/A</definedName>
    <definedName name="____PP6" localSheetId="4">#N/A</definedName>
    <definedName name="____PP6" localSheetId="6">#N/A</definedName>
    <definedName name="____PP6">#REF!</definedName>
    <definedName name="____PP7" localSheetId="0">#N/A</definedName>
    <definedName name="____PP7" localSheetId="1">#N/A</definedName>
    <definedName name="____PP7" localSheetId="4">#N/A</definedName>
    <definedName name="____PP7" localSheetId="6">#N/A</definedName>
    <definedName name="____PP7">#REF!</definedName>
    <definedName name="___ETH1" localSheetId="0">#N/A</definedName>
    <definedName name="___ETH1" localSheetId="1">#N/A</definedName>
    <definedName name="___ETH1" localSheetId="4">#N/A</definedName>
    <definedName name="___ETH1" localSheetId="6">#N/A</definedName>
    <definedName name="___ETH1">#REF!</definedName>
    <definedName name="___ETH2" localSheetId="0">#N/A</definedName>
    <definedName name="___ETH2" localSheetId="1">#N/A</definedName>
    <definedName name="___ETH2" localSheetId="4">#N/A</definedName>
    <definedName name="___ETH2" localSheetId="6">#N/A</definedName>
    <definedName name="___ETH2">#REF!</definedName>
    <definedName name="___ETH3" localSheetId="0">#N/A</definedName>
    <definedName name="___ETH3" localSheetId="1">#N/A</definedName>
    <definedName name="___ETH3" localSheetId="4">#N/A</definedName>
    <definedName name="___ETH3" localSheetId="6">#N/A</definedName>
    <definedName name="___ETH3">#REF!</definedName>
    <definedName name="___ETH4" localSheetId="0">#N/A</definedName>
    <definedName name="___ETH4" localSheetId="1">#N/A</definedName>
    <definedName name="___ETH4" localSheetId="4">#N/A</definedName>
    <definedName name="___ETH4" localSheetId="6">#N/A</definedName>
    <definedName name="___ETH4">#REF!</definedName>
    <definedName name="___ETH5" localSheetId="0">#N/A</definedName>
    <definedName name="___ETH5" localSheetId="1">#N/A</definedName>
    <definedName name="___ETH5" localSheetId="4">#N/A</definedName>
    <definedName name="___ETH5" localSheetId="6">#N/A</definedName>
    <definedName name="___ETH5">#REF!</definedName>
    <definedName name="___ETH6" localSheetId="0">#N/A</definedName>
    <definedName name="___ETH6" localSheetId="1">#N/A</definedName>
    <definedName name="___ETH6" localSheetId="4">#N/A</definedName>
    <definedName name="___ETH6" localSheetId="6">#N/A</definedName>
    <definedName name="___ETH6">#REF!</definedName>
    <definedName name="___ETH7" localSheetId="0">#N/A</definedName>
    <definedName name="___ETH7" localSheetId="1">#N/A</definedName>
    <definedName name="___ETH7" localSheetId="4">#N/A</definedName>
    <definedName name="___ETH7" localSheetId="6">#N/A</definedName>
    <definedName name="___ETH7">#REF!</definedName>
    <definedName name="___ETH8" localSheetId="0">#N/A</definedName>
    <definedName name="___ETH8" localSheetId="1">#N/A</definedName>
    <definedName name="___ETH8" localSheetId="4">#N/A</definedName>
    <definedName name="___ETH8" localSheetId="6">#N/A</definedName>
    <definedName name="___ETH8">#REF!</definedName>
    <definedName name="___ETH9" localSheetId="0">#N/A</definedName>
    <definedName name="___ETH9" localSheetId="1">#N/A</definedName>
    <definedName name="___ETH9" localSheetId="4">#N/A</definedName>
    <definedName name="___ETH9" localSheetId="6">#N/A</definedName>
    <definedName name="___ETH9">#REF!</definedName>
    <definedName name="___HDP1" localSheetId="0">#N/A</definedName>
    <definedName name="___HDP1" localSheetId="1">#N/A</definedName>
    <definedName name="___HDP1" localSheetId="4">#N/A</definedName>
    <definedName name="___HDP1" localSheetId="6">#N/A</definedName>
    <definedName name="___HDP1">#REF!</definedName>
    <definedName name="___HDP2" localSheetId="0">#N/A</definedName>
    <definedName name="___HDP2" localSheetId="1">#N/A</definedName>
    <definedName name="___HDP2" localSheetId="4">#N/A</definedName>
    <definedName name="___HDP2" localSheetId="6">#N/A</definedName>
    <definedName name="___HDP2">#REF!</definedName>
    <definedName name="___HDP3" localSheetId="0">#N/A</definedName>
    <definedName name="___HDP3" localSheetId="1">#N/A</definedName>
    <definedName name="___HDP3" localSheetId="4">#N/A</definedName>
    <definedName name="___HDP3" localSheetId="6">#N/A</definedName>
    <definedName name="___HDP3">#REF!</definedName>
    <definedName name="___HDP4" localSheetId="0">#N/A</definedName>
    <definedName name="___HDP4" localSheetId="1">#N/A</definedName>
    <definedName name="___HDP4" localSheetId="4">#N/A</definedName>
    <definedName name="___HDP4" localSheetId="6">#N/A</definedName>
    <definedName name="___HDP4">#REF!</definedName>
    <definedName name="___HDP5" localSheetId="0">#N/A</definedName>
    <definedName name="___HDP5" localSheetId="1">#N/A</definedName>
    <definedName name="___HDP5" localSheetId="4">#N/A</definedName>
    <definedName name="___HDP5" localSheetId="6">#N/A</definedName>
    <definedName name="___HDP5">#REF!</definedName>
    <definedName name="___HDP6" localSheetId="0">#N/A</definedName>
    <definedName name="___HDP6" localSheetId="1">#N/A</definedName>
    <definedName name="___HDP6" localSheetId="4">#N/A</definedName>
    <definedName name="___HDP6" localSheetId="6">#N/A</definedName>
    <definedName name="___HDP6">#REF!</definedName>
    <definedName name="___HDP7" localSheetId="0">#N/A</definedName>
    <definedName name="___HDP7" localSheetId="1">#N/A</definedName>
    <definedName name="___HDP7" localSheetId="4">#N/A</definedName>
    <definedName name="___HDP7" localSheetId="6">#N/A</definedName>
    <definedName name="___HDP7">#REF!</definedName>
    <definedName name="___HDP8" localSheetId="0">#N/A</definedName>
    <definedName name="___HDP8" localSheetId="1">#N/A</definedName>
    <definedName name="___HDP8" localSheetId="4">#N/A</definedName>
    <definedName name="___HDP8" localSheetId="6">#N/A</definedName>
    <definedName name="___HDP8">#REF!</definedName>
    <definedName name="___HDP9" localSheetId="0">#N/A</definedName>
    <definedName name="___HDP9" localSheetId="1">#N/A</definedName>
    <definedName name="___HDP9" localSheetId="4">#N/A</definedName>
    <definedName name="___HDP9" localSheetId="6">#N/A</definedName>
    <definedName name="___HDP9">#REF!</definedName>
    <definedName name="___lot5" localSheetId="0">#N/A</definedName>
    <definedName name="___lot5" localSheetId="1">#N/A</definedName>
    <definedName name="___lot5" localSheetId="4">#N/A</definedName>
    <definedName name="___lot5" localSheetId="6">#N/A</definedName>
    <definedName name="___lot5">#REF!</definedName>
    <definedName name="___MEG1" localSheetId="0">#N/A</definedName>
    <definedName name="___MEG1" localSheetId="1">#N/A</definedName>
    <definedName name="___MEG1" localSheetId="4">#N/A</definedName>
    <definedName name="___MEG1" localSheetId="6">#N/A</definedName>
    <definedName name="___MEG1">#REF!</definedName>
    <definedName name="___MEG2" localSheetId="0">#N/A</definedName>
    <definedName name="___MEG2" localSheetId="1">#N/A</definedName>
    <definedName name="___MEG2" localSheetId="4">#N/A</definedName>
    <definedName name="___MEG2" localSheetId="6">#N/A</definedName>
    <definedName name="___MEG2">#REF!</definedName>
    <definedName name="___MEG3" localSheetId="0">#N/A</definedName>
    <definedName name="___MEG3" localSheetId="1">#N/A</definedName>
    <definedName name="___MEG3" localSheetId="4">#N/A</definedName>
    <definedName name="___MEG3" localSheetId="6">#N/A</definedName>
    <definedName name="___MEG3">#REF!</definedName>
    <definedName name="___MEG4" localSheetId="0">#N/A</definedName>
    <definedName name="___MEG4" localSheetId="1">#N/A</definedName>
    <definedName name="___MEG4" localSheetId="4">#N/A</definedName>
    <definedName name="___MEG4" localSheetId="6">#N/A</definedName>
    <definedName name="___MEG4">#REF!</definedName>
    <definedName name="___MEG5" localSheetId="0">#N/A</definedName>
    <definedName name="___MEG5" localSheetId="1">#N/A</definedName>
    <definedName name="___MEG5" localSheetId="4">#N/A</definedName>
    <definedName name="___MEG5" localSheetId="6">#N/A</definedName>
    <definedName name="___MEG5">#REF!</definedName>
    <definedName name="___MEG6" localSheetId="0">#N/A</definedName>
    <definedName name="___MEG6" localSheetId="1">#N/A</definedName>
    <definedName name="___MEG6" localSheetId="4">#N/A</definedName>
    <definedName name="___MEG6" localSheetId="6">#N/A</definedName>
    <definedName name="___MEG6">#REF!</definedName>
    <definedName name="___MEG7" localSheetId="0">#N/A</definedName>
    <definedName name="___MEG7" localSheetId="1">#N/A</definedName>
    <definedName name="___MEG7" localSheetId="4">#N/A</definedName>
    <definedName name="___MEG7" localSheetId="6">#N/A</definedName>
    <definedName name="___MEG7">#REF!</definedName>
    <definedName name="___MEG8" localSheetId="0">#N/A</definedName>
    <definedName name="___MEG8" localSheetId="1">#N/A</definedName>
    <definedName name="___MEG8" localSheetId="4">#N/A</definedName>
    <definedName name="___MEG8" localSheetId="6">#N/A</definedName>
    <definedName name="___MEG8">#REF!</definedName>
    <definedName name="___PP1" localSheetId="0">#N/A</definedName>
    <definedName name="___PP1" localSheetId="1">#N/A</definedName>
    <definedName name="___PP1" localSheetId="4">#N/A</definedName>
    <definedName name="___PP1" localSheetId="6">#N/A</definedName>
    <definedName name="___PP1">#REF!</definedName>
    <definedName name="___PP2" localSheetId="0">#N/A</definedName>
    <definedName name="___PP2" localSheetId="1">#N/A</definedName>
    <definedName name="___PP2" localSheetId="4">#N/A</definedName>
    <definedName name="___PP2" localSheetId="6">#N/A</definedName>
    <definedName name="___PP2">#REF!</definedName>
    <definedName name="___PP3" localSheetId="0">#N/A</definedName>
    <definedName name="___PP3" localSheetId="1">#N/A</definedName>
    <definedName name="___PP3" localSheetId="4">#N/A</definedName>
    <definedName name="___PP3" localSheetId="6">#N/A</definedName>
    <definedName name="___PP3">#REF!</definedName>
    <definedName name="___PP4" localSheetId="0">#N/A</definedName>
    <definedName name="___PP4" localSheetId="1">#N/A</definedName>
    <definedName name="___PP4" localSheetId="4">#N/A</definedName>
    <definedName name="___PP4" localSheetId="6">#N/A</definedName>
    <definedName name="___PP4">#REF!</definedName>
    <definedName name="___PP5" localSheetId="0">#N/A</definedName>
    <definedName name="___PP5" localSheetId="1">#N/A</definedName>
    <definedName name="___PP5" localSheetId="4">#N/A</definedName>
    <definedName name="___PP5" localSheetId="6">#N/A</definedName>
    <definedName name="___PP5">#REF!</definedName>
    <definedName name="___PP6" localSheetId="0">#N/A</definedName>
    <definedName name="___PP6" localSheetId="1">#N/A</definedName>
    <definedName name="___PP6" localSheetId="4">#N/A</definedName>
    <definedName name="___PP6" localSheetId="6">#N/A</definedName>
    <definedName name="___PP6">#REF!</definedName>
    <definedName name="___PP7" localSheetId="0">#N/A</definedName>
    <definedName name="___PP7" localSheetId="1">#N/A</definedName>
    <definedName name="___PP7" localSheetId="4">#N/A</definedName>
    <definedName name="___PP7" localSheetId="6">#N/A</definedName>
    <definedName name="___PP7">#REF!</definedName>
    <definedName name="__1995ASH" localSheetId="0">#N/A</definedName>
    <definedName name="__1995ASH" localSheetId="1">#N/A</definedName>
    <definedName name="__1995ASH" localSheetId="4">#N/A</definedName>
    <definedName name="__1995ASH" localSheetId="6">#N/A</definedName>
    <definedName name="__1995ASH">#REF!</definedName>
    <definedName name="__1995HOUST" localSheetId="0">#N/A</definedName>
    <definedName name="__1995HOUST" localSheetId="1">#N/A</definedName>
    <definedName name="__1995HOUST" localSheetId="4">#N/A</definedName>
    <definedName name="__1995HOUST" localSheetId="6">#N/A</definedName>
    <definedName name="__1995HOUST">#REF!</definedName>
    <definedName name="__1995HOUSTS" localSheetId="0">#N/A</definedName>
    <definedName name="__1995HOUSTS" localSheetId="1">#N/A</definedName>
    <definedName name="__1995HOUSTS" localSheetId="4">#N/A</definedName>
    <definedName name="__1995HOUSTS" localSheetId="6">#N/A</definedName>
    <definedName name="__1995HOUSTS">#REF!</definedName>
    <definedName name="__1995ROTT" localSheetId="0">#N/A</definedName>
    <definedName name="__1995ROTT" localSheetId="1">#N/A</definedName>
    <definedName name="__1995ROTT" localSheetId="4">#N/A</definedName>
    <definedName name="__1995ROTT" localSheetId="6">#N/A</definedName>
    <definedName name="__1995ROTT">#REF!</definedName>
    <definedName name="__1995ROTTS" localSheetId="0">#N/A</definedName>
    <definedName name="__1995ROTTS" localSheetId="1">#N/A</definedName>
    <definedName name="__1995ROTTS" localSheetId="4">#N/A</definedName>
    <definedName name="__1995ROTTS" localSheetId="6">#N/A</definedName>
    <definedName name="__1995ROTTS">#REF!</definedName>
    <definedName name="__1995TERRA" localSheetId="0">#N/A</definedName>
    <definedName name="__1995TERRA" localSheetId="1">#N/A</definedName>
    <definedName name="__1995TERRA" localSheetId="4">#N/A</definedName>
    <definedName name="__1995TERRA" localSheetId="6">#N/A</definedName>
    <definedName name="__1995TERRA">#REF!</definedName>
    <definedName name="__1995TOK" localSheetId="0">#N/A</definedName>
    <definedName name="__1995TOK" localSheetId="1">#N/A</definedName>
    <definedName name="__1995TOK" localSheetId="4">#N/A</definedName>
    <definedName name="__1995TOK" localSheetId="6">#N/A</definedName>
    <definedName name="__1995TOK">#REF!</definedName>
    <definedName name="__1995TOKS" localSheetId="0">#N/A</definedName>
    <definedName name="__1995TOKS" localSheetId="1">#N/A</definedName>
    <definedName name="__1995TOKS" localSheetId="4">#N/A</definedName>
    <definedName name="__1995TOKS" localSheetId="6">#N/A</definedName>
    <definedName name="__1995TOKS">#REF!</definedName>
    <definedName name="__2000ASH" localSheetId="0">#N/A</definedName>
    <definedName name="__2000ASH" localSheetId="1">#N/A</definedName>
    <definedName name="__2000ASH" localSheetId="4">#N/A</definedName>
    <definedName name="__2000ASH" localSheetId="6">#N/A</definedName>
    <definedName name="__2000ASH">#REF!</definedName>
    <definedName name="__2000HOUST" localSheetId="0">#N/A</definedName>
    <definedName name="__2000HOUST" localSheetId="1">#N/A</definedName>
    <definedName name="__2000HOUST" localSheetId="4">#N/A</definedName>
    <definedName name="__2000HOUST" localSheetId="6">#N/A</definedName>
    <definedName name="__2000HOUST">#REF!</definedName>
    <definedName name="__2000HOUSTS" localSheetId="0">#N/A</definedName>
    <definedName name="__2000HOUSTS" localSheetId="1">#N/A</definedName>
    <definedName name="__2000HOUSTS" localSheetId="4">#N/A</definedName>
    <definedName name="__2000HOUSTS" localSheetId="6">#N/A</definedName>
    <definedName name="__2000HOUSTS">#REF!</definedName>
    <definedName name="__2000ROTTS" localSheetId="0">#N/A</definedName>
    <definedName name="__2000ROTTS" localSheetId="1">#N/A</definedName>
    <definedName name="__2000ROTTS" localSheetId="4">#N/A</definedName>
    <definedName name="__2000ROTTS" localSheetId="6">#N/A</definedName>
    <definedName name="__2000ROTTS">#REF!</definedName>
    <definedName name="__2000TERRA" localSheetId="0">#N/A</definedName>
    <definedName name="__2000TERRA" localSheetId="1">#N/A</definedName>
    <definedName name="__2000TERRA" localSheetId="4">#N/A</definedName>
    <definedName name="__2000TERRA" localSheetId="6">#N/A</definedName>
    <definedName name="__2000TERRA">#REF!</definedName>
    <definedName name="__2000TOK" localSheetId="0">#N/A</definedName>
    <definedName name="__2000TOK" localSheetId="1">#N/A</definedName>
    <definedName name="__2000TOK" localSheetId="4">#N/A</definedName>
    <definedName name="__2000TOK" localSheetId="6">#N/A</definedName>
    <definedName name="__2000TOK">#REF!</definedName>
    <definedName name="__2000TOKS" localSheetId="0">#N/A</definedName>
    <definedName name="__2000TOKS" localSheetId="1">#N/A</definedName>
    <definedName name="__2000TOKS" localSheetId="4">#N/A</definedName>
    <definedName name="__2000TOKS" localSheetId="6">#N/A</definedName>
    <definedName name="__2000TOKS">#REF!</definedName>
    <definedName name="__2005ARCH" localSheetId="0">#N/A</definedName>
    <definedName name="__2005ARCH" localSheetId="1">#N/A</definedName>
    <definedName name="__2005ARCH" localSheetId="4">#N/A</definedName>
    <definedName name="__2005ARCH" localSheetId="6">#N/A</definedName>
    <definedName name="__2005ARCH">#REF!</definedName>
    <definedName name="__2005HOUST" localSheetId="0">#N/A</definedName>
    <definedName name="__2005HOUST" localSheetId="1">#N/A</definedName>
    <definedName name="__2005HOUST" localSheetId="4">#N/A</definedName>
    <definedName name="__2005HOUST" localSheetId="6">#N/A</definedName>
    <definedName name="__2005HOUST">#REF!</definedName>
    <definedName name="__2005HOUSTS" localSheetId="0">#N/A</definedName>
    <definedName name="__2005HOUSTS" localSheetId="1">#N/A</definedName>
    <definedName name="__2005HOUSTS" localSheetId="4">#N/A</definedName>
    <definedName name="__2005HOUSTS" localSheetId="6">#N/A</definedName>
    <definedName name="__2005HOUSTS">#REF!</definedName>
    <definedName name="__2005KALTIM" localSheetId="0">#N/A</definedName>
    <definedName name="__2005KALTIM" localSheetId="1">#N/A</definedName>
    <definedName name="__2005KALTIM" localSheetId="4">#N/A</definedName>
    <definedName name="__2005KALTIM" localSheetId="6">#N/A</definedName>
    <definedName name="__2005KALTIM">#REF!</definedName>
    <definedName name="__2005ROTT" localSheetId="0">#N/A</definedName>
    <definedName name="__2005ROTT" localSheetId="1">#N/A</definedName>
    <definedName name="__2005ROTT" localSheetId="4">#N/A</definedName>
    <definedName name="__2005ROTT" localSheetId="6">#N/A</definedName>
    <definedName name="__2005ROTT">#REF!</definedName>
    <definedName name="__2005ROTTS" localSheetId="0">#N/A</definedName>
    <definedName name="__2005ROTTS" localSheetId="1">#N/A</definedName>
    <definedName name="__2005ROTTS" localSheetId="4">#N/A</definedName>
    <definedName name="__2005ROTTS" localSheetId="6">#N/A</definedName>
    <definedName name="__2005ROTTS">#REF!</definedName>
    <definedName name="__2005TOK" localSheetId="0">#N/A</definedName>
    <definedName name="__2005TOK" localSheetId="1">#N/A</definedName>
    <definedName name="__2005TOK" localSheetId="4">#N/A</definedName>
    <definedName name="__2005TOK" localSheetId="6">#N/A</definedName>
    <definedName name="__2005TOK">#REF!</definedName>
    <definedName name="__2005TOKS" localSheetId="0">#N/A</definedName>
    <definedName name="__2005TOKS" localSheetId="1">#N/A</definedName>
    <definedName name="__2005TOKS" localSheetId="4">#N/A</definedName>
    <definedName name="__2005TOKS" localSheetId="6">#N/A</definedName>
    <definedName name="__2005TOKS">#REF!</definedName>
    <definedName name="__ETH1" localSheetId="0">#N/A</definedName>
    <definedName name="__ETH1" localSheetId="1">#N/A</definedName>
    <definedName name="__ETH1" localSheetId="4">#N/A</definedName>
    <definedName name="__ETH1" localSheetId="6">#N/A</definedName>
    <definedName name="__ETH1">#REF!</definedName>
    <definedName name="__ETH2" localSheetId="0">#N/A</definedName>
    <definedName name="__ETH2" localSheetId="1">#N/A</definedName>
    <definedName name="__ETH2" localSheetId="4">#N/A</definedName>
    <definedName name="__ETH2" localSheetId="6">#N/A</definedName>
    <definedName name="__ETH2">#REF!</definedName>
    <definedName name="__ETH3" localSheetId="0">#N/A</definedName>
    <definedName name="__ETH3" localSheetId="1">#N/A</definedName>
    <definedName name="__ETH3" localSheetId="4">#N/A</definedName>
    <definedName name="__ETH3" localSheetId="6">#N/A</definedName>
    <definedName name="__ETH3">#REF!</definedName>
    <definedName name="__ETH4" localSheetId="0">#N/A</definedName>
    <definedName name="__ETH4" localSheetId="1">#N/A</definedName>
    <definedName name="__ETH4" localSheetId="4">#N/A</definedName>
    <definedName name="__ETH4" localSheetId="6">#N/A</definedName>
    <definedName name="__ETH4">#REF!</definedName>
    <definedName name="__ETH5" localSheetId="0">#N/A</definedName>
    <definedName name="__ETH5" localSheetId="1">#N/A</definedName>
    <definedName name="__ETH5" localSheetId="4">#N/A</definedName>
    <definedName name="__ETH5" localSheetId="6">#N/A</definedName>
    <definedName name="__ETH5">#REF!</definedName>
    <definedName name="__ETH6" localSheetId="0">#N/A</definedName>
    <definedName name="__ETH6" localSheetId="1">#N/A</definedName>
    <definedName name="__ETH6" localSheetId="4">#N/A</definedName>
    <definedName name="__ETH6" localSheetId="6">#N/A</definedName>
    <definedName name="__ETH6">#REF!</definedName>
    <definedName name="__ETH7" localSheetId="0">#N/A</definedName>
    <definedName name="__ETH7" localSheetId="1">#N/A</definedName>
    <definedName name="__ETH7" localSheetId="4">#N/A</definedName>
    <definedName name="__ETH7" localSheetId="6">#N/A</definedName>
    <definedName name="__ETH7">#REF!</definedName>
    <definedName name="__ETH8" localSheetId="0">#N/A</definedName>
    <definedName name="__ETH8" localSheetId="1">#N/A</definedName>
    <definedName name="__ETH8" localSheetId="4">#N/A</definedName>
    <definedName name="__ETH8" localSheetId="6">#N/A</definedName>
    <definedName name="__ETH8">#REF!</definedName>
    <definedName name="__ETH9" localSheetId="0">#N/A</definedName>
    <definedName name="__ETH9" localSheetId="1">#N/A</definedName>
    <definedName name="__ETH9" localSheetId="4">#N/A</definedName>
    <definedName name="__ETH9" localSheetId="6">#N/A</definedName>
    <definedName name="__ETH9">#REF!</definedName>
    <definedName name="__HDP1" localSheetId="0">#N/A</definedName>
    <definedName name="__HDP1" localSheetId="1">#N/A</definedName>
    <definedName name="__HDP1" localSheetId="4">#N/A</definedName>
    <definedName name="__HDP1" localSheetId="6">#N/A</definedName>
    <definedName name="__HDP1">#REF!</definedName>
    <definedName name="__HDP2" localSheetId="0">#N/A</definedName>
    <definedName name="__HDP2" localSheetId="1">#N/A</definedName>
    <definedName name="__HDP2" localSheetId="4">#N/A</definedName>
    <definedName name="__HDP2" localSheetId="6">#N/A</definedName>
    <definedName name="__HDP2">#REF!</definedName>
    <definedName name="__HDP3" localSheetId="0">#N/A</definedName>
    <definedName name="__HDP3" localSheetId="1">#N/A</definedName>
    <definedName name="__HDP3" localSheetId="4">#N/A</definedName>
    <definedName name="__HDP3" localSheetId="6">#N/A</definedName>
    <definedName name="__HDP3">#REF!</definedName>
    <definedName name="__HDP4" localSheetId="0">#N/A</definedName>
    <definedName name="__HDP4" localSheetId="1">#N/A</definedName>
    <definedName name="__HDP4" localSheetId="4">#N/A</definedName>
    <definedName name="__HDP4" localSheetId="6">#N/A</definedName>
    <definedName name="__HDP4">#REF!</definedName>
    <definedName name="__HDP5" localSheetId="0">#N/A</definedName>
    <definedName name="__HDP5" localSheetId="1">#N/A</definedName>
    <definedName name="__HDP5" localSheetId="4">#N/A</definedName>
    <definedName name="__HDP5" localSheetId="6">#N/A</definedName>
    <definedName name="__HDP5">#REF!</definedName>
    <definedName name="__HDP6" localSheetId="0">#N/A</definedName>
    <definedName name="__HDP6" localSheetId="1">#N/A</definedName>
    <definedName name="__HDP6" localSheetId="4">#N/A</definedName>
    <definedName name="__HDP6" localSheetId="6">#N/A</definedName>
    <definedName name="__HDP6">#REF!</definedName>
    <definedName name="__HDP7" localSheetId="0">#N/A</definedName>
    <definedName name="__HDP7" localSheetId="1">#N/A</definedName>
    <definedName name="__HDP7" localSheetId="4">#N/A</definedName>
    <definedName name="__HDP7" localSheetId="6">#N/A</definedName>
    <definedName name="__HDP7">#REF!</definedName>
    <definedName name="__HDP8" localSheetId="0">#N/A</definedName>
    <definedName name="__HDP8" localSheetId="1">#N/A</definedName>
    <definedName name="__HDP8" localSheetId="4">#N/A</definedName>
    <definedName name="__HDP8" localSheetId="6">#N/A</definedName>
    <definedName name="__HDP8">#REF!</definedName>
    <definedName name="__HDP9" localSheetId="0">#N/A</definedName>
    <definedName name="__HDP9" localSheetId="1">#N/A</definedName>
    <definedName name="__HDP9" localSheetId="4">#N/A</definedName>
    <definedName name="__HDP9" localSheetId="6">#N/A</definedName>
    <definedName name="__HDP9">#REF!</definedName>
    <definedName name="__lot5" localSheetId="0">#N/A</definedName>
    <definedName name="__lot5" localSheetId="1">#N/A</definedName>
    <definedName name="__lot5" localSheetId="4">#N/A</definedName>
    <definedName name="__lot5" localSheetId="6">#N/A</definedName>
    <definedName name="__lot5">#REF!</definedName>
    <definedName name="__MEG1" localSheetId="0">#N/A</definedName>
    <definedName name="__MEG1" localSheetId="1">#N/A</definedName>
    <definedName name="__MEG1" localSheetId="4">#N/A</definedName>
    <definedName name="__MEG1" localSheetId="6">#N/A</definedName>
    <definedName name="__MEG1">#REF!</definedName>
    <definedName name="__MEG2" localSheetId="0">#N/A</definedName>
    <definedName name="__MEG2" localSheetId="1">#N/A</definedName>
    <definedName name="__MEG2" localSheetId="4">#N/A</definedName>
    <definedName name="__MEG2" localSheetId="6">#N/A</definedName>
    <definedName name="__MEG2">#REF!</definedName>
    <definedName name="__MEG3" localSheetId="0">#N/A</definedName>
    <definedName name="__MEG3" localSheetId="1">#N/A</definedName>
    <definedName name="__MEG3" localSheetId="4">#N/A</definedName>
    <definedName name="__MEG3" localSheetId="6">#N/A</definedName>
    <definedName name="__MEG3">#REF!</definedName>
    <definedName name="__MEG4" localSheetId="0">#N/A</definedName>
    <definedName name="__MEG4" localSheetId="1">#N/A</definedName>
    <definedName name="__MEG4" localSheetId="4">#N/A</definedName>
    <definedName name="__MEG4" localSheetId="6">#N/A</definedName>
    <definedName name="__MEG4">#REF!</definedName>
    <definedName name="__MEG5" localSheetId="0">#N/A</definedName>
    <definedName name="__MEG5" localSheetId="1">#N/A</definedName>
    <definedName name="__MEG5" localSheetId="4">#N/A</definedName>
    <definedName name="__MEG5" localSheetId="6">#N/A</definedName>
    <definedName name="__MEG5">#REF!</definedName>
    <definedName name="__MEG6" localSheetId="0">#N/A</definedName>
    <definedName name="__MEG6" localSheetId="1">#N/A</definedName>
    <definedName name="__MEG6" localSheetId="4">#N/A</definedName>
    <definedName name="__MEG6" localSheetId="6">#N/A</definedName>
    <definedName name="__MEG6">#REF!</definedName>
    <definedName name="__MEG7" localSheetId="0">#N/A</definedName>
    <definedName name="__MEG7" localSheetId="1">#N/A</definedName>
    <definedName name="__MEG7" localSheetId="4">#N/A</definedName>
    <definedName name="__MEG7" localSheetId="6">#N/A</definedName>
    <definedName name="__MEG7">#REF!</definedName>
    <definedName name="__MEG8" localSheetId="0">#N/A</definedName>
    <definedName name="__MEG8" localSheetId="1">#N/A</definedName>
    <definedName name="__MEG8" localSheetId="4">#N/A</definedName>
    <definedName name="__MEG8" localSheetId="6">#N/A</definedName>
    <definedName name="__MEG8">#REF!</definedName>
    <definedName name="__PP1" localSheetId="0">#N/A</definedName>
    <definedName name="__PP1" localSheetId="1">#N/A</definedName>
    <definedName name="__PP1" localSheetId="4">#N/A</definedName>
    <definedName name="__PP1" localSheetId="6">#N/A</definedName>
    <definedName name="__PP1">#REF!</definedName>
    <definedName name="__PP2" localSheetId="0">#N/A</definedName>
    <definedName name="__PP2" localSheetId="1">#N/A</definedName>
    <definedName name="__PP2" localSheetId="4">#N/A</definedName>
    <definedName name="__PP2" localSheetId="6">#N/A</definedName>
    <definedName name="__PP2">#REF!</definedName>
    <definedName name="__PP3" localSheetId="0">#N/A</definedName>
    <definedName name="__PP3" localSheetId="1">#N/A</definedName>
    <definedName name="__PP3" localSheetId="4">#N/A</definedName>
    <definedName name="__PP3" localSheetId="6">#N/A</definedName>
    <definedName name="__PP3">#REF!</definedName>
    <definedName name="__PP4" localSheetId="0">#N/A</definedName>
    <definedName name="__PP4" localSheetId="1">#N/A</definedName>
    <definedName name="__PP4" localSheetId="4">#N/A</definedName>
    <definedName name="__PP4" localSheetId="6">#N/A</definedName>
    <definedName name="__PP4">#REF!</definedName>
    <definedName name="__PP5" localSheetId="0">#N/A</definedName>
    <definedName name="__PP5" localSheetId="1">#N/A</definedName>
    <definedName name="__PP5" localSheetId="4">#N/A</definedName>
    <definedName name="__PP5" localSheetId="6">#N/A</definedName>
    <definedName name="__PP5">#REF!</definedName>
    <definedName name="__PP6" localSheetId="0">#N/A</definedName>
    <definedName name="__PP6" localSheetId="1">#N/A</definedName>
    <definedName name="__PP6" localSheetId="4">#N/A</definedName>
    <definedName name="__PP6" localSheetId="6">#N/A</definedName>
    <definedName name="__PP6">#REF!</definedName>
    <definedName name="__PP7" localSheetId="0">#N/A</definedName>
    <definedName name="__PP7" localSheetId="1">#N/A</definedName>
    <definedName name="__PP7" localSheetId="4">#N/A</definedName>
    <definedName name="__PP7" localSheetId="6">#N/A</definedName>
    <definedName name="__PP7">#REF!</definedName>
    <definedName name="_1_1995ASH" localSheetId="0">#N/A</definedName>
    <definedName name="_1_1995ASH" localSheetId="1">#N/A</definedName>
    <definedName name="_1_1995ASH" localSheetId="4">#N/A</definedName>
    <definedName name="_1_1995ASH" localSheetId="6">#N/A</definedName>
    <definedName name="_1_1995ASH">#REF!</definedName>
    <definedName name="_10_2000HOUST" localSheetId="0">#N/A</definedName>
    <definedName name="_10_2000HOUST" localSheetId="1">#N/A</definedName>
    <definedName name="_10_2000HOUST" localSheetId="4">#N/A</definedName>
    <definedName name="_10_2000HOUST" localSheetId="6">#N/A</definedName>
    <definedName name="_10_2000HOUST">#REF!</definedName>
    <definedName name="_11_2000HOUSTS" localSheetId="0">#N/A</definedName>
    <definedName name="_11_2000HOUSTS" localSheetId="1">#N/A</definedName>
    <definedName name="_11_2000HOUSTS" localSheetId="4">#N/A</definedName>
    <definedName name="_11_2000HOUSTS" localSheetId="6">#N/A</definedName>
    <definedName name="_11_2000HOUSTS">#REF!</definedName>
    <definedName name="_12_2000ROTTS" localSheetId="0">#N/A</definedName>
    <definedName name="_12_2000ROTTS" localSheetId="1">#N/A</definedName>
    <definedName name="_12_2000ROTTS" localSheetId="4">#N/A</definedName>
    <definedName name="_12_2000ROTTS" localSheetId="6">#N/A</definedName>
    <definedName name="_12_2000ROTTS">#REF!</definedName>
    <definedName name="_13_2000TERRA" localSheetId="0">#N/A</definedName>
    <definedName name="_13_2000TERRA" localSheetId="1">#N/A</definedName>
    <definedName name="_13_2000TERRA" localSheetId="4">#N/A</definedName>
    <definedName name="_13_2000TERRA" localSheetId="6">#N/A</definedName>
    <definedName name="_13_2000TERRA">#REF!</definedName>
    <definedName name="_14_2000TOK" localSheetId="0">#N/A</definedName>
    <definedName name="_14_2000TOK" localSheetId="1">#N/A</definedName>
    <definedName name="_14_2000TOK" localSheetId="4">#N/A</definedName>
    <definedName name="_14_2000TOK" localSheetId="6">#N/A</definedName>
    <definedName name="_14_2000TOK">#REF!</definedName>
    <definedName name="_15_2000TOKS" localSheetId="0">#N/A</definedName>
    <definedName name="_15_2000TOKS" localSheetId="1">#N/A</definedName>
    <definedName name="_15_2000TOKS" localSheetId="4">#N/A</definedName>
    <definedName name="_15_2000TOKS" localSheetId="6">#N/A</definedName>
    <definedName name="_15_2000TOKS">#REF!</definedName>
    <definedName name="_16_2005ARCH" localSheetId="0">#N/A</definedName>
    <definedName name="_16_2005ARCH" localSheetId="1">#N/A</definedName>
    <definedName name="_16_2005ARCH" localSheetId="4">#N/A</definedName>
    <definedName name="_16_2005ARCH" localSheetId="6">#N/A</definedName>
    <definedName name="_16_2005ARCH">#REF!</definedName>
    <definedName name="_17_2005HOUST" localSheetId="0">#N/A</definedName>
    <definedName name="_17_2005HOUST" localSheetId="1">#N/A</definedName>
    <definedName name="_17_2005HOUST" localSheetId="4">#N/A</definedName>
    <definedName name="_17_2005HOUST" localSheetId="6">#N/A</definedName>
    <definedName name="_17_2005HOUST">#REF!</definedName>
    <definedName name="_18_2005HOUSTS" localSheetId="0">#N/A</definedName>
    <definedName name="_18_2005HOUSTS" localSheetId="1">#N/A</definedName>
    <definedName name="_18_2005HOUSTS" localSheetId="4">#N/A</definedName>
    <definedName name="_18_2005HOUSTS" localSheetId="6">#N/A</definedName>
    <definedName name="_18_2005HOUSTS">#REF!</definedName>
    <definedName name="_19_2005KALTIM" localSheetId="0">#N/A</definedName>
    <definedName name="_19_2005KALTIM" localSheetId="1">#N/A</definedName>
    <definedName name="_19_2005KALTIM" localSheetId="4">#N/A</definedName>
    <definedName name="_19_2005KALTIM" localSheetId="6">#N/A</definedName>
    <definedName name="_19_2005KALTIM">#REF!</definedName>
    <definedName name="_1995ASH" localSheetId="0">#N/A</definedName>
    <definedName name="_1995ASH" localSheetId="1">#N/A</definedName>
    <definedName name="_1995ASH" localSheetId="4">#N/A</definedName>
    <definedName name="_1995ASH" localSheetId="6">#N/A</definedName>
    <definedName name="_1995ASH">#REF!</definedName>
    <definedName name="_1995HOUST" localSheetId="0">#N/A</definedName>
    <definedName name="_1995HOUST" localSheetId="1">#N/A</definedName>
    <definedName name="_1995HOUST" localSheetId="4">#N/A</definedName>
    <definedName name="_1995HOUST" localSheetId="6">#N/A</definedName>
    <definedName name="_1995HOUST">#REF!</definedName>
    <definedName name="_1995HOUSTS" localSheetId="0">#N/A</definedName>
    <definedName name="_1995HOUSTS" localSheetId="1">#N/A</definedName>
    <definedName name="_1995HOUSTS" localSheetId="4">#N/A</definedName>
    <definedName name="_1995HOUSTS" localSheetId="6">#N/A</definedName>
    <definedName name="_1995HOUSTS">#REF!</definedName>
    <definedName name="_1995ROTT" localSheetId="0">#N/A</definedName>
    <definedName name="_1995ROTT" localSheetId="1">#N/A</definedName>
    <definedName name="_1995ROTT" localSheetId="4">#N/A</definedName>
    <definedName name="_1995ROTT" localSheetId="6">#N/A</definedName>
    <definedName name="_1995ROTT">#REF!</definedName>
    <definedName name="_1995ROTTS" localSheetId="0">#N/A</definedName>
    <definedName name="_1995ROTTS" localSheetId="1">#N/A</definedName>
    <definedName name="_1995ROTTS" localSheetId="4">#N/A</definedName>
    <definedName name="_1995ROTTS" localSheetId="6">#N/A</definedName>
    <definedName name="_1995ROTTS">#REF!</definedName>
    <definedName name="_1995TERRA" localSheetId="0">#N/A</definedName>
    <definedName name="_1995TERRA" localSheetId="1">#N/A</definedName>
    <definedName name="_1995TERRA" localSheetId="4">#N/A</definedName>
    <definedName name="_1995TERRA" localSheetId="6">#N/A</definedName>
    <definedName name="_1995TERRA">#REF!</definedName>
    <definedName name="_1995TOK" localSheetId="0">#N/A</definedName>
    <definedName name="_1995TOK" localSheetId="1">#N/A</definedName>
    <definedName name="_1995TOK" localSheetId="4">#N/A</definedName>
    <definedName name="_1995TOK" localSheetId="6">#N/A</definedName>
    <definedName name="_1995TOK">#REF!</definedName>
    <definedName name="_1995TOKS" localSheetId="0">#N/A</definedName>
    <definedName name="_1995TOKS" localSheetId="1">#N/A</definedName>
    <definedName name="_1995TOKS" localSheetId="4">#N/A</definedName>
    <definedName name="_1995TOKS" localSheetId="6">#N/A</definedName>
    <definedName name="_1995TOKS">#REF!</definedName>
    <definedName name="_2_1995HOUST" localSheetId="0">#N/A</definedName>
    <definedName name="_2_1995HOUST" localSheetId="1">#N/A</definedName>
    <definedName name="_2_1995HOUST" localSheetId="4">#N/A</definedName>
    <definedName name="_2_1995HOUST" localSheetId="6">#N/A</definedName>
    <definedName name="_2_1995HOUST">#REF!</definedName>
    <definedName name="_20_2005ROTT" localSheetId="0">#N/A</definedName>
    <definedName name="_20_2005ROTT" localSheetId="1">#N/A</definedName>
    <definedName name="_20_2005ROTT" localSheetId="4">#N/A</definedName>
    <definedName name="_20_2005ROTT" localSheetId="6">#N/A</definedName>
    <definedName name="_20_2005ROTT">#REF!</definedName>
    <definedName name="_2000ASH" localSheetId="0">#N/A</definedName>
    <definedName name="_2000ASH" localSheetId="1">#N/A</definedName>
    <definedName name="_2000ASH" localSheetId="4">#N/A</definedName>
    <definedName name="_2000ASH" localSheetId="6">#N/A</definedName>
    <definedName name="_2000ASH">#REF!</definedName>
    <definedName name="_2000HOUST" localSheetId="0">#N/A</definedName>
    <definedName name="_2000HOUST" localSheetId="1">#N/A</definedName>
    <definedName name="_2000HOUST" localSheetId="4">#N/A</definedName>
    <definedName name="_2000HOUST" localSheetId="6">#N/A</definedName>
    <definedName name="_2000HOUST">#REF!</definedName>
    <definedName name="_2000HOUSTS" localSheetId="0">#N/A</definedName>
    <definedName name="_2000HOUSTS" localSheetId="1">#N/A</definedName>
    <definedName name="_2000HOUSTS" localSheetId="4">#N/A</definedName>
    <definedName name="_2000HOUSTS" localSheetId="6">#N/A</definedName>
    <definedName name="_2000HOUSTS">#REF!</definedName>
    <definedName name="_2000ROTTS" localSheetId="0">#N/A</definedName>
    <definedName name="_2000ROTTS" localSheetId="1">#N/A</definedName>
    <definedName name="_2000ROTTS" localSheetId="4">#N/A</definedName>
    <definedName name="_2000ROTTS" localSheetId="6">#N/A</definedName>
    <definedName name="_2000ROTTS">#REF!</definedName>
    <definedName name="_2000TERRA" localSheetId="0">#N/A</definedName>
    <definedName name="_2000TERRA" localSheetId="1">#N/A</definedName>
    <definedName name="_2000TERRA" localSheetId="4">#N/A</definedName>
    <definedName name="_2000TERRA" localSheetId="6">#N/A</definedName>
    <definedName name="_2000TERRA">#REF!</definedName>
    <definedName name="_2000TOK" localSheetId="0">#N/A</definedName>
    <definedName name="_2000TOK" localSheetId="1">#N/A</definedName>
    <definedName name="_2000TOK" localSheetId="4">#N/A</definedName>
    <definedName name="_2000TOK" localSheetId="6">#N/A</definedName>
    <definedName name="_2000TOK">#REF!</definedName>
    <definedName name="_2000TOKS" localSheetId="0">#N/A</definedName>
    <definedName name="_2000TOKS" localSheetId="1">#N/A</definedName>
    <definedName name="_2000TOKS" localSheetId="4">#N/A</definedName>
    <definedName name="_2000TOKS" localSheetId="6">#N/A</definedName>
    <definedName name="_2000TOKS">#REF!</definedName>
    <definedName name="_2005ARCH" localSheetId="0">#N/A</definedName>
    <definedName name="_2005ARCH" localSheetId="1">#N/A</definedName>
    <definedName name="_2005ARCH" localSheetId="4">#N/A</definedName>
    <definedName name="_2005ARCH" localSheetId="6">#N/A</definedName>
    <definedName name="_2005ARCH">#REF!</definedName>
    <definedName name="_2005HOUST" localSheetId="0">#N/A</definedName>
    <definedName name="_2005HOUST" localSheetId="1">#N/A</definedName>
    <definedName name="_2005HOUST" localSheetId="4">#N/A</definedName>
    <definedName name="_2005HOUST" localSheetId="6">#N/A</definedName>
    <definedName name="_2005HOUST">#REF!</definedName>
    <definedName name="_2005HOUSTS" localSheetId="0">#N/A</definedName>
    <definedName name="_2005HOUSTS" localSheetId="1">#N/A</definedName>
    <definedName name="_2005HOUSTS" localSheetId="4">#N/A</definedName>
    <definedName name="_2005HOUSTS" localSheetId="6">#N/A</definedName>
    <definedName name="_2005HOUSTS">#REF!</definedName>
    <definedName name="_2005KALTIM" localSheetId="0">#N/A</definedName>
    <definedName name="_2005KALTIM" localSheetId="1">#N/A</definedName>
    <definedName name="_2005KALTIM" localSheetId="4">#N/A</definedName>
    <definedName name="_2005KALTIM" localSheetId="6">#N/A</definedName>
    <definedName name="_2005KALTIM">#REF!</definedName>
    <definedName name="_2005ROTT" localSheetId="0">#N/A</definedName>
    <definedName name="_2005ROTT" localSheetId="1">#N/A</definedName>
    <definedName name="_2005ROTT" localSheetId="4">#N/A</definedName>
    <definedName name="_2005ROTT" localSheetId="6">#N/A</definedName>
    <definedName name="_2005ROTT">#REF!</definedName>
    <definedName name="_2005ROTTS" localSheetId="0">#N/A</definedName>
    <definedName name="_2005ROTTS" localSheetId="1">#N/A</definedName>
    <definedName name="_2005ROTTS" localSheetId="4">#N/A</definedName>
    <definedName name="_2005ROTTS" localSheetId="6">#N/A</definedName>
    <definedName name="_2005ROTTS">#REF!</definedName>
    <definedName name="_2005TOK" localSheetId="0">#N/A</definedName>
    <definedName name="_2005TOK" localSheetId="1">#N/A</definedName>
    <definedName name="_2005TOK" localSheetId="4">#N/A</definedName>
    <definedName name="_2005TOK" localSheetId="6">#N/A</definedName>
    <definedName name="_2005TOK">#REF!</definedName>
    <definedName name="_2005TOKS" localSheetId="0">#N/A</definedName>
    <definedName name="_2005TOKS" localSheetId="1">#N/A</definedName>
    <definedName name="_2005TOKS" localSheetId="4">#N/A</definedName>
    <definedName name="_2005TOKS" localSheetId="6">#N/A</definedName>
    <definedName name="_2005TOKS">#REF!</definedName>
    <definedName name="_21_2005ROTTS" localSheetId="0">#N/A</definedName>
    <definedName name="_21_2005ROTTS" localSheetId="1">#N/A</definedName>
    <definedName name="_21_2005ROTTS" localSheetId="4">#N/A</definedName>
    <definedName name="_21_2005ROTTS" localSheetId="6">#N/A</definedName>
    <definedName name="_21_2005ROTTS">#REF!</definedName>
    <definedName name="_22_2005TOK" localSheetId="0">#N/A</definedName>
    <definedName name="_22_2005TOK" localSheetId="1">#N/A</definedName>
    <definedName name="_22_2005TOK" localSheetId="4">#N/A</definedName>
    <definedName name="_22_2005TOK" localSheetId="6">#N/A</definedName>
    <definedName name="_22_2005TOK">#REF!</definedName>
    <definedName name="_23_2005TOKS" localSheetId="0">#N/A</definedName>
    <definedName name="_23_2005TOKS" localSheetId="1">#N/A</definedName>
    <definedName name="_23_2005TOKS" localSheetId="4">#N/A</definedName>
    <definedName name="_23_2005TOKS" localSheetId="6">#N/A</definedName>
    <definedName name="_23_2005TOKS">#REF!</definedName>
    <definedName name="_3_1995HOUSTS" localSheetId="0">#N/A</definedName>
    <definedName name="_3_1995HOUSTS" localSheetId="1">#N/A</definedName>
    <definedName name="_3_1995HOUSTS" localSheetId="4">#N/A</definedName>
    <definedName name="_3_1995HOUSTS" localSheetId="6">#N/A</definedName>
    <definedName name="_3_1995HOUSTS">#REF!</definedName>
    <definedName name="_4_1995ROTT" localSheetId="0">#N/A</definedName>
    <definedName name="_4_1995ROTT" localSheetId="1">#N/A</definedName>
    <definedName name="_4_1995ROTT" localSheetId="4">#N/A</definedName>
    <definedName name="_4_1995ROTT" localSheetId="6">#N/A</definedName>
    <definedName name="_4_1995ROTT">#REF!</definedName>
    <definedName name="_5_1995ROTTS" localSheetId="0">#N/A</definedName>
    <definedName name="_5_1995ROTTS" localSheetId="1">#N/A</definedName>
    <definedName name="_5_1995ROTTS" localSheetId="4">#N/A</definedName>
    <definedName name="_5_1995ROTTS" localSheetId="6">#N/A</definedName>
    <definedName name="_5_1995ROTTS">#REF!</definedName>
    <definedName name="_6_1995TERRA" localSheetId="0">#N/A</definedName>
    <definedName name="_6_1995TERRA" localSheetId="1">#N/A</definedName>
    <definedName name="_6_1995TERRA" localSheetId="4">#N/A</definedName>
    <definedName name="_6_1995TERRA" localSheetId="6">#N/A</definedName>
    <definedName name="_6_1995TERRA">#REF!</definedName>
    <definedName name="_7_1995TOK" localSheetId="0">#N/A</definedName>
    <definedName name="_7_1995TOK" localSheetId="1">#N/A</definedName>
    <definedName name="_7_1995TOK" localSheetId="4">#N/A</definedName>
    <definedName name="_7_1995TOK" localSheetId="6">#N/A</definedName>
    <definedName name="_7_1995TOK">#REF!</definedName>
    <definedName name="_8_1995TOKS" localSheetId="0">#N/A</definedName>
    <definedName name="_8_1995TOKS" localSheetId="1">#N/A</definedName>
    <definedName name="_8_1995TOKS" localSheetId="4">#N/A</definedName>
    <definedName name="_8_1995TOKS" localSheetId="6">#N/A</definedName>
    <definedName name="_8_1995TOKS">#REF!</definedName>
    <definedName name="_9_2000ASH" localSheetId="0">#N/A</definedName>
    <definedName name="_9_2000ASH" localSheetId="1">#N/A</definedName>
    <definedName name="_9_2000ASH" localSheetId="4">#N/A</definedName>
    <definedName name="_9_2000ASH" localSheetId="6">#N/A</definedName>
    <definedName name="_9_2000ASH">#REF!</definedName>
    <definedName name="_ETH1" localSheetId="0">#N/A</definedName>
    <definedName name="_ETH1" localSheetId="1">#N/A</definedName>
    <definedName name="_ETH1" localSheetId="4">#N/A</definedName>
    <definedName name="_ETH1" localSheetId="6">#N/A</definedName>
    <definedName name="_ETH1">#REF!</definedName>
    <definedName name="_ETH2" localSheetId="0">#N/A</definedName>
    <definedName name="_ETH2" localSheetId="1">#N/A</definedName>
    <definedName name="_ETH2" localSheetId="4">#N/A</definedName>
    <definedName name="_ETH2" localSheetId="6">#N/A</definedName>
    <definedName name="_ETH2">#REF!</definedName>
    <definedName name="_ETH3" localSheetId="0">#N/A</definedName>
    <definedName name="_ETH3" localSheetId="1">#N/A</definedName>
    <definedName name="_ETH3" localSheetId="4">#N/A</definedName>
    <definedName name="_ETH3" localSheetId="6">#N/A</definedName>
    <definedName name="_ETH3">#REF!</definedName>
    <definedName name="_ETH4" localSheetId="0">#N/A</definedName>
    <definedName name="_ETH4" localSheetId="1">#N/A</definedName>
    <definedName name="_ETH4" localSheetId="4">#N/A</definedName>
    <definedName name="_ETH4" localSheetId="6">#N/A</definedName>
    <definedName name="_ETH4">#REF!</definedName>
    <definedName name="_ETH5" localSheetId="0">#N/A</definedName>
    <definedName name="_ETH5" localSheetId="1">#N/A</definedName>
    <definedName name="_ETH5" localSheetId="4">#N/A</definedName>
    <definedName name="_ETH5" localSheetId="6">#N/A</definedName>
    <definedName name="_ETH5">#REF!</definedName>
    <definedName name="_ETH6" localSheetId="0">#N/A</definedName>
    <definedName name="_ETH6" localSheetId="1">#N/A</definedName>
    <definedName name="_ETH6" localSheetId="4">#N/A</definedName>
    <definedName name="_ETH6" localSheetId="6">#N/A</definedName>
    <definedName name="_ETH6">#REF!</definedName>
    <definedName name="_ETH7" localSheetId="0">#N/A</definedName>
    <definedName name="_ETH7" localSheetId="1">#N/A</definedName>
    <definedName name="_ETH7" localSheetId="4">#N/A</definedName>
    <definedName name="_ETH7" localSheetId="6">#N/A</definedName>
    <definedName name="_ETH7">#REF!</definedName>
    <definedName name="_ETH8" localSheetId="0">#N/A</definedName>
    <definedName name="_ETH8" localSheetId="1">#N/A</definedName>
    <definedName name="_ETH8" localSheetId="4">#N/A</definedName>
    <definedName name="_ETH8" localSheetId="6">#N/A</definedName>
    <definedName name="_ETH8">#REF!</definedName>
    <definedName name="_ETH9" localSheetId="0">#N/A</definedName>
    <definedName name="_ETH9" localSheetId="1">#N/A</definedName>
    <definedName name="_ETH9" localSheetId="4">#N/A</definedName>
    <definedName name="_ETH9" localSheetId="6">#N/A</definedName>
    <definedName name="_ETH9">#REF!</definedName>
    <definedName name="_HDP1" localSheetId="0">#N/A</definedName>
    <definedName name="_HDP1" localSheetId="1">#N/A</definedName>
    <definedName name="_HDP1" localSheetId="4">#N/A</definedName>
    <definedName name="_HDP1" localSheetId="6">#N/A</definedName>
    <definedName name="_HDP1">#REF!</definedName>
    <definedName name="_HDP2" localSheetId="0">#N/A</definedName>
    <definedName name="_HDP2" localSheetId="1">#N/A</definedName>
    <definedName name="_HDP2" localSheetId="4">#N/A</definedName>
    <definedName name="_HDP2" localSheetId="6">#N/A</definedName>
    <definedName name="_HDP2">#REF!</definedName>
    <definedName name="_HDP3" localSheetId="0">#N/A</definedName>
    <definedName name="_HDP3" localSheetId="1">#N/A</definedName>
    <definedName name="_HDP3" localSheetId="4">#N/A</definedName>
    <definedName name="_HDP3" localSheetId="6">#N/A</definedName>
    <definedName name="_HDP3">#REF!</definedName>
    <definedName name="_HDP4" localSheetId="0">#N/A</definedName>
    <definedName name="_HDP4" localSheetId="1">#N/A</definedName>
    <definedName name="_HDP4" localSheetId="4">#N/A</definedName>
    <definedName name="_HDP4" localSheetId="6">#N/A</definedName>
    <definedName name="_HDP4">#REF!</definedName>
    <definedName name="_HDP5" localSheetId="0">#N/A</definedName>
    <definedName name="_HDP5" localSheetId="1">#N/A</definedName>
    <definedName name="_HDP5" localSheetId="4">#N/A</definedName>
    <definedName name="_HDP5" localSheetId="6">#N/A</definedName>
    <definedName name="_HDP5">#REF!</definedName>
    <definedName name="_HDP6" localSheetId="0">#N/A</definedName>
    <definedName name="_HDP6" localSheetId="1">#N/A</definedName>
    <definedName name="_HDP6" localSheetId="4">#N/A</definedName>
    <definedName name="_HDP6" localSheetId="6">#N/A</definedName>
    <definedName name="_HDP6">#REF!</definedName>
    <definedName name="_HDP7" localSheetId="0">#N/A</definedName>
    <definedName name="_HDP7" localSheetId="1">#N/A</definedName>
    <definedName name="_HDP7" localSheetId="4">#N/A</definedName>
    <definedName name="_HDP7" localSheetId="6">#N/A</definedName>
    <definedName name="_HDP7">#REF!</definedName>
    <definedName name="_HDP8" localSheetId="0">#N/A</definedName>
    <definedName name="_HDP8" localSheetId="1">#N/A</definedName>
    <definedName name="_HDP8" localSheetId="4">#N/A</definedName>
    <definedName name="_HDP8" localSheetId="6">#N/A</definedName>
    <definedName name="_HDP8">#REF!</definedName>
    <definedName name="_HDP9" localSheetId="0">#N/A</definedName>
    <definedName name="_HDP9" localSheetId="1">#N/A</definedName>
    <definedName name="_HDP9" localSheetId="4">#N/A</definedName>
    <definedName name="_HDP9" localSheetId="6">#N/A</definedName>
    <definedName name="_HDP9">#REF!</definedName>
    <definedName name="_Key1" localSheetId="0" hidden="1">#N/A</definedName>
    <definedName name="_Key1" localSheetId="1" hidden="1">#N/A</definedName>
    <definedName name="_Key1" localSheetId="4" hidden="1">#N/A</definedName>
    <definedName name="_Key1" localSheetId="6" hidden="1">#N/A</definedName>
    <definedName name="_Key1" hidden="1">#REF!</definedName>
    <definedName name="_lot5" localSheetId="0">#N/A</definedName>
    <definedName name="_lot5" localSheetId="1">#N/A</definedName>
    <definedName name="_lot5" localSheetId="4">#N/A</definedName>
    <definedName name="_lot5" localSheetId="6">#N/A</definedName>
    <definedName name="_lot5">#REF!</definedName>
    <definedName name="_MEG1" localSheetId="0">#N/A</definedName>
    <definedName name="_MEG1" localSheetId="1">#N/A</definedName>
    <definedName name="_MEG1" localSheetId="4">#N/A</definedName>
    <definedName name="_MEG1" localSheetId="6">#N/A</definedName>
    <definedName name="_MEG1">#REF!</definedName>
    <definedName name="_MEG2" localSheetId="0">#N/A</definedName>
    <definedName name="_MEG2" localSheetId="1">#N/A</definedName>
    <definedName name="_MEG2" localSheetId="4">#N/A</definedName>
    <definedName name="_MEG2" localSheetId="6">#N/A</definedName>
    <definedName name="_MEG2">#REF!</definedName>
    <definedName name="_MEG3" localSheetId="0">#N/A</definedName>
    <definedName name="_MEG3" localSheetId="1">#N/A</definedName>
    <definedName name="_MEG3" localSheetId="4">#N/A</definedName>
    <definedName name="_MEG3" localSheetId="6">#N/A</definedName>
    <definedName name="_MEG3">#REF!</definedName>
    <definedName name="_MEG4" localSheetId="0">#N/A</definedName>
    <definedName name="_MEG4" localSheetId="1">#N/A</definedName>
    <definedName name="_MEG4" localSheetId="4">#N/A</definedName>
    <definedName name="_MEG4" localSheetId="6">#N/A</definedName>
    <definedName name="_MEG4">#REF!</definedName>
    <definedName name="_MEG5" localSheetId="0">#N/A</definedName>
    <definedName name="_MEG5" localSheetId="1">#N/A</definedName>
    <definedName name="_MEG5" localSheetId="4">#N/A</definedName>
    <definedName name="_MEG5" localSheetId="6">#N/A</definedName>
    <definedName name="_MEG5">#REF!</definedName>
    <definedName name="_MEG6" localSheetId="0">#N/A</definedName>
    <definedName name="_MEG6" localSheetId="1">#N/A</definedName>
    <definedName name="_MEG6" localSheetId="4">#N/A</definedName>
    <definedName name="_MEG6" localSheetId="6">#N/A</definedName>
    <definedName name="_MEG6">#REF!</definedName>
    <definedName name="_MEG7" localSheetId="0">#N/A</definedName>
    <definedName name="_MEG7" localSheetId="1">#N/A</definedName>
    <definedName name="_MEG7" localSheetId="4">#N/A</definedName>
    <definedName name="_MEG7" localSheetId="6">#N/A</definedName>
    <definedName name="_MEG7">#REF!</definedName>
    <definedName name="_MEG8" localSheetId="0">#N/A</definedName>
    <definedName name="_MEG8" localSheetId="1">#N/A</definedName>
    <definedName name="_MEG8" localSheetId="4">#N/A</definedName>
    <definedName name="_MEG8" localSheetId="6">#N/A</definedName>
    <definedName name="_MEG8">#REF!</definedName>
    <definedName name="_Order1" hidden="1">255</definedName>
    <definedName name="_P" localSheetId="0">#N/A</definedName>
    <definedName name="_P" localSheetId="1">#N/A</definedName>
    <definedName name="_P" localSheetId="4">#N/A</definedName>
    <definedName name="_P" localSheetId="6">#N/A</definedName>
    <definedName name="_P">#REF!</definedName>
    <definedName name="_PP1" localSheetId="0">#N/A</definedName>
    <definedName name="_PP1" localSheetId="1">#N/A</definedName>
    <definedName name="_PP1" localSheetId="4">#N/A</definedName>
    <definedName name="_PP1" localSheetId="6">#N/A</definedName>
    <definedName name="_PP1">#REF!</definedName>
    <definedName name="_PP2" localSheetId="0">#N/A</definedName>
    <definedName name="_PP2" localSheetId="1">#N/A</definedName>
    <definedName name="_PP2" localSheetId="4">#N/A</definedName>
    <definedName name="_PP2" localSheetId="6">#N/A</definedName>
    <definedName name="_PP2">#REF!</definedName>
    <definedName name="_PP3" localSheetId="0">#N/A</definedName>
    <definedName name="_PP3" localSheetId="1">#N/A</definedName>
    <definedName name="_PP3" localSheetId="4">#N/A</definedName>
    <definedName name="_PP3" localSheetId="6">#N/A</definedName>
    <definedName name="_PP3">#REF!</definedName>
    <definedName name="_PP4" localSheetId="0">#N/A</definedName>
    <definedName name="_PP4" localSheetId="1">#N/A</definedName>
    <definedName name="_PP4" localSheetId="4">#N/A</definedName>
    <definedName name="_PP4" localSheetId="6">#N/A</definedName>
    <definedName name="_PP4">#REF!</definedName>
    <definedName name="_PP5" localSheetId="0">#N/A</definedName>
    <definedName name="_PP5" localSheetId="1">#N/A</definedName>
    <definedName name="_PP5" localSheetId="4">#N/A</definedName>
    <definedName name="_PP5" localSheetId="6">#N/A</definedName>
    <definedName name="_PP5">#REF!</definedName>
    <definedName name="_PP6" localSheetId="0">#N/A</definedName>
    <definedName name="_PP6" localSheetId="1">#N/A</definedName>
    <definedName name="_PP6" localSheetId="4">#N/A</definedName>
    <definedName name="_PP6" localSheetId="6">#N/A</definedName>
    <definedName name="_PP6">#REF!</definedName>
    <definedName name="_PP7" localSheetId="0">#N/A</definedName>
    <definedName name="_PP7" localSheetId="1">#N/A</definedName>
    <definedName name="_PP7" localSheetId="4">#N/A</definedName>
    <definedName name="_PP7" localSheetId="6">#N/A</definedName>
    <definedName name="_PP7">#REF!</definedName>
    <definedName name="_Sort" localSheetId="0" hidden="1">#N/A</definedName>
    <definedName name="_Sort" localSheetId="1" hidden="1">#N/A</definedName>
    <definedName name="_Sort" localSheetId="4" hidden="1">#N/A</definedName>
    <definedName name="_Sort" localSheetId="6" hidden="1">#N/A</definedName>
    <definedName name="_Sort" hidden="1">#REF!</definedName>
    <definedName name="a" localSheetId="0">#REF!</definedName>
    <definedName name="a" localSheetId="1">#REF!</definedName>
    <definedName name="a" localSheetId="4">#REF!</definedName>
    <definedName name="a" localSheetId="6">#REF!</definedName>
    <definedName name="a" localSheetId="2">#REF!</definedName>
    <definedName name="a" localSheetId="3">#REF!</definedName>
    <definedName name="a" localSheetId="5">#REF!</definedName>
    <definedName name="a">#REF!</definedName>
    <definedName name="AA" localSheetId="0">#N/A</definedName>
    <definedName name="AA" localSheetId="1">#N/A</definedName>
    <definedName name="AA" localSheetId="4">#N/A</definedName>
    <definedName name="AA" localSheetId="6">#N/A</definedName>
    <definedName name="AA">#REF!</definedName>
    <definedName name="AQ" localSheetId="0">#N/A</definedName>
    <definedName name="AQ" localSheetId="1">#N/A</definedName>
    <definedName name="AQ" localSheetId="4">#N/A</definedName>
    <definedName name="AQ" localSheetId="6">#N/A</definedName>
    <definedName name="AQ">#REF!</definedName>
    <definedName name="as" localSheetId="0">#N/A</definedName>
    <definedName name="as" localSheetId="1">#N/A</definedName>
    <definedName name="as" localSheetId="4">#N/A</definedName>
    <definedName name="as" localSheetId="6">#N/A</definedName>
    <definedName name="as">#REF!</definedName>
    <definedName name="AS2DocOpenMode" hidden="1">"AS2DocumentEdit"</definedName>
    <definedName name="asdf" localSheetId="0">#N/A</definedName>
    <definedName name="asdf" localSheetId="1">#N/A</definedName>
    <definedName name="asdf" localSheetId="4">#N/A</definedName>
    <definedName name="asdf" localSheetId="6">#N/A</definedName>
    <definedName name="asdf">#REF!</definedName>
    <definedName name="AU" localSheetId="0">#N/A</definedName>
    <definedName name="AU" localSheetId="1">#N/A</definedName>
    <definedName name="AU" localSheetId="4">#N/A</definedName>
    <definedName name="AU" localSheetId="6">#N/A</definedName>
    <definedName name="AU">#REF!</definedName>
    <definedName name="AV" localSheetId="0">#N/A</definedName>
    <definedName name="AV" localSheetId="1">#N/A</definedName>
    <definedName name="AV" localSheetId="4">#N/A</definedName>
    <definedName name="AV" localSheetId="6">#N/A</definedName>
    <definedName name="AV">#REF!</definedName>
    <definedName name="AW" localSheetId="0">#N/A</definedName>
    <definedName name="AW" localSheetId="1">#N/A</definedName>
    <definedName name="AW" localSheetId="4">#N/A</definedName>
    <definedName name="AW" localSheetId="6">#N/A</definedName>
    <definedName name="AW">#REF!</definedName>
    <definedName name="AX" localSheetId="0">#N/A</definedName>
    <definedName name="AX" localSheetId="1">#N/A</definedName>
    <definedName name="AX" localSheetId="4">#N/A</definedName>
    <definedName name="AX" localSheetId="6">#N/A</definedName>
    <definedName name="AX">#REF!</definedName>
    <definedName name="ayhu" localSheetId="0">#N/A</definedName>
    <definedName name="ayhu" localSheetId="1">#N/A</definedName>
    <definedName name="ayhu" localSheetId="4">#N/A</definedName>
    <definedName name="ayhu" localSheetId="6">#N/A</definedName>
    <definedName name="ayhu">#REF!</definedName>
    <definedName name="B" localSheetId="0">#N/A</definedName>
    <definedName name="B" localSheetId="1">#N/A</definedName>
    <definedName name="B" localSheetId="4">#N/A</definedName>
    <definedName name="B" localSheetId="6">#N/A</definedName>
    <definedName name="B">#REF!</definedName>
    <definedName name="BH" localSheetId="0">#N/A</definedName>
    <definedName name="BH" localSheetId="1">#N/A</definedName>
    <definedName name="BH" localSheetId="4">#N/A</definedName>
    <definedName name="BH" localSheetId="6">#N/A</definedName>
    <definedName name="BH">#REF!</definedName>
    <definedName name="BK" localSheetId="0">#N/A</definedName>
    <definedName name="BK" localSheetId="1">#N/A</definedName>
    <definedName name="BK" localSheetId="4">#N/A</definedName>
    <definedName name="BK" localSheetId="6">#N/A</definedName>
    <definedName name="BK">#REF!</definedName>
    <definedName name="BS" localSheetId="0">#N/A</definedName>
    <definedName name="BS" localSheetId="1">#N/A</definedName>
    <definedName name="BS" localSheetId="4">#N/A</definedName>
    <definedName name="BS" localSheetId="6">#N/A</definedName>
    <definedName name="BS">#REF!</definedName>
    <definedName name="BSbot" localSheetId="0">#N/A</definedName>
    <definedName name="BSbot" localSheetId="1">#N/A</definedName>
    <definedName name="BSbot" localSheetId="4">#N/A</definedName>
    <definedName name="BSbot" localSheetId="6">#N/A</definedName>
    <definedName name="BSbot">#REF!</definedName>
    <definedName name="CAN_ETHGLY" localSheetId="0">#N/A</definedName>
    <definedName name="CAN_ETHGLY" localSheetId="1">#N/A</definedName>
    <definedName name="CAN_ETHGLY" localSheetId="4">#N/A</definedName>
    <definedName name="CAN_ETHGLY" localSheetId="6">#N/A</definedName>
    <definedName name="CAN_ETHGLY">#REF!</definedName>
    <definedName name="CAN_ETHYLENE" localSheetId="0">#N/A</definedName>
    <definedName name="CAN_ETHYLENE" localSheetId="1">#N/A</definedName>
    <definedName name="CAN_ETHYLENE" localSheetId="4">#N/A</definedName>
    <definedName name="CAN_ETHYLENE" localSheetId="6">#N/A</definedName>
    <definedName name="CAN_ETHYLENE">#REF!</definedName>
    <definedName name="CAN_HDPE" localSheetId="0">#N/A</definedName>
    <definedName name="CAN_HDPE" localSheetId="1">#N/A</definedName>
    <definedName name="CAN_HDPE" localSheetId="4">#N/A</definedName>
    <definedName name="CAN_HDPE" localSheetId="6">#N/A</definedName>
    <definedName name="CAN_HDPE">#REF!</definedName>
    <definedName name="CAN_LLDPE" localSheetId="0">#N/A</definedName>
    <definedName name="CAN_LLDPE" localSheetId="1">#N/A</definedName>
    <definedName name="CAN_LLDPE" localSheetId="4">#N/A</definedName>
    <definedName name="CAN_LLDPE" localSheetId="6">#N/A</definedName>
    <definedName name="CAN_LLDPE">#REF!</definedName>
    <definedName name="Cap_total" localSheetId="0">#N/A</definedName>
    <definedName name="Cap_total" localSheetId="1">#N/A</definedName>
    <definedName name="Cap_total" localSheetId="4">#N/A</definedName>
    <definedName name="Cap_total" localSheetId="6">#N/A</definedName>
    <definedName name="Cap_total">#REF!</definedName>
    <definedName name="CF" localSheetId="0">#N/A</definedName>
    <definedName name="CF" localSheetId="1">#N/A</definedName>
    <definedName name="CF" localSheetId="4">#N/A</definedName>
    <definedName name="CF" localSheetId="6">#N/A</definedName>
    <definedName name="CF">#REF!</definedName>
    <definedName name="ck" localSheetId="0">#N/A</definedName>
    <definedName name="ck" localSheetId="1">#N/A</definedName>
    <definedName name="ck" localSheetId="4">#N/A</definedName>
    <definedName name="ck" localSheetId="6">#N/A</definedName>
    <definedName name="ck">#REF!</definedName>
    <definedName name="Comp" localSheetId="0">#N/A</definedName>
    <definedName name="Comp" localSheetId="1">#N/A</definedName>
    <definedName name="Comp" localSheetId="4">#N/A</definedName>
    <definedName name="Comp" localSheetId="6">#N/A</definedName>
    <definedName name="Comp">#REF!</definedName>
    <definedName name="conturi" localSheetId="0">#N/A</definedName>
    <definedName name="conturi" localSheetId="1">#N/A</definedName>
    <definedName name="conturi" localSheetId="4">#N/A</definedName>
    <definedName name="conturi" localSheetId="6">#N/A</definedName>
    <definedName name="conturi">#REF!</definedName>
    <definedName name="COP" localSheetId="0">#N/A</definedName>
    <definedName name="COP" localSheetId="1">#N/A</definedName>
    <definedName name="COP" localSheetId="4">#N/A</definedName>
    <definedName name="COP" localSheetId="6">#N/A</definedName>
    <definedName name="COP">#REF!</definedName>
    <definedName name="COPS_93" localSheetId="0">#N/A</definedName>
    <definedName name="COPS_93" localSheetId="1">#N/A</definedName>
    <definedName name="COPS_93" localSheetId="4">#N/A</definedName>
    <definedName name="COPS_93" localSheetId="6">#N/A</definedName>
    <definedName name="COPS_93">#REF!</definedName>
    <definedName name="COPS_95" localSheetId="0">#N/A</definedName>
    <definedName name="COPS_95" localSheetId="1">#N/A</definedName>
    <definedName name="COPS_95" localSheetId="4">#N/A</definedName>
    <definedName name="COPS_95" localSheetId="6">#N/A</definedName>
    <definedName name="COPS_95">#REF!</definedName>
    <definedName name="curs" localSheetId="0">#N/A</definedName>
    <definedName name="curs" localSheetId="1">#N/A</definedName>
    <definedName name="curs" localSheetId="4">#N/A</definedName>
    <definedName name="curs" localSheetId="6">#N/A</definedName>
    <definedName name="curs">#REF!</definedName>
    <definedName name="CW" localSheetId="0">#N/A</definedName>
    <definedName name="CW" localSheetId="1">#N/A</definedName>
    <definedName name="CW" localSheetId="4">#N/A</definedName>
    <definedName name="CW" localSheetId="6">#N/A</definedName>
    <definedName name="CW">#REF!</definedName>
    <definedName name="d" localSheetId="0">#REF!</definedName>
    <definedName name="d" localSheetId="1">#REF!</definedName>
    <definedName name="d" localSheetId="4">#REF!</definedName>
    <definedName name="d" localSheetId="6">#REF!</definedName>
    <definedName name="d" localSheetId="2">#REF!</definedName>
    <definedName name="d" localSheetId="3">#REF!</definedName>
    <definedName name="d" localSheetId="5">#REF!</definedName>
    <definedName name="d">#REF!</definedName>
    <definedName name="dasdadasdadad" localSheetId="0">#N/A</definedName>
    <definedName name="dasdadasdadad" localSheetId="1">#N/A</definedName>
    <definedName name="dasdadasdadad" localSheetId="4">#N/A</definedName>
    <definedName name="dasdadasdadad" localSheetId="6">#N/A</definedName>
    <definedName name="dasdadasdadad">#REF!</definedName>
    <definedName name="DATA2" localSheetId="0">#N/A</definedName>
    <definedName name="DATA2" localSheetId="1">#N/A</definedName>
    <definedName name="DATA2" localSheetId="4">#N/A</definedName>
    <definedName name="DATA2" localSheetId="6">#N/A</definedName>
    <definedName name="DATA2">#REF!</definedName>
    <definedName name="DATA3" localSheetId="0">#N/A</definedName>
    <definedName name="DATA3" localSheetId="1">#N/A</definedName>
    <definedName name="DATA3" localSheetId="4">#N/A</definedName>
    <definedName name="DATA3" localSheetId="6">#N/A</definedName>
    <definedName name="DATA3">#REF!</definedName>
    <definedName name="Databasa" localSheetId="0">#N/A</definedName>
    <definedName name="Databasa" localSheetId="1">#N/A</definedName>
    <definedName name="Databasa" localSheetId="4">#N/A</definedName>
    <definedName name="Databasa" localSheetId="6">#N/A</definedName>
    <definedName name="Databasa">#REF!</definedName>
    <definedName name="_xlnm.Database" localSheetId="0">#N/A</definedName>
    <definedName name="_xlnm.Database" localSheetId="1">#N/A</definedName>
    <definedName name="_xlnm.Database" localSheetId="4">#N/A</definedName>
    <definedName name="_xlnm.Database" localSheetId="6">#N/A</definedName>
    <definedName name="_xlnm.Database">#REF!</definedName>
    <definedName name="Database2" localSheetId="0">#N/A</definedName>
    <definedName name="Database2" localSheetId="1">#N/A</definedName>
    <definedName name="Database2" localSheetId="4">#N/A</definedName>
    <definedName name="Database2" localSheetId="6">#N/A</definedName>
    <definedName name="Database2">#REF!</definedName>
    <definedName name="DATE" localSheetId="0">#N/A</definedName>
    <definedName name="DATE" localSheetId="1">#N/A</definedName>
    <definedName name="DATE" localSheetId="4">#N/A</definedName>
    <definedName name="DATE" localSheetId="6">#N/A</definedName>
    <definedName name="DATE">#REF!</definedName>
    <definedName name="DATLAB" localSheetId="0">#N/A</definedName>
    <definedName name="DATLAB" localSheetId="1">#N/A</definedName>
    <definedName name="DATLAB" localSheetId="4">#N/A</definedName>
    <definedName name="DATLAB" localSheetId="6">#N/A</definedName>
    <definedName name="DATLAB">#REF!</definedName>
    <definedName name="detyyyh" localSheetId="0">#N/A</definedName>
    <definedName name="detyyyh" localSheetId="1">#N/A</definedName>
    <definedName name="detyyyh" localSheetId="4">#N/A</definedName>
    <definedName name="detyyyh" localSheetId="6">#N/A</definedName>
    <definedName name="detyyyh">#REF!</definedName>
    <definedName name="df" localSheetId="0">#N/A</definedName>
    <definedName name="df" localSheetId="1">#N/A</definedName>
    <definedName name="df" localSheetId="4">#N/A</definedName>
    <definedName name="df" localSheetId="6">#N/A</definedName>
    <definedName name="df">#REF!</definedName>
    <definedName name="dhj" localSheetId="0">#N/A</definedName>
    <definedName name="dhj" localSheetId="1">#N/A</definedName>
    <definedName name="dhj" localSheetId="4">#N/A</definedName>
    <definedName name="dhj" localSheetId="6">#N/A</definedName>
    <definedName name="dhj">#REF!</definedName>
    <definedName name="dhjuyt" localSheetId="0">#N/A</definedName>
    <definedName name="dhjuyt" localSheetId="1">#N/A</definedName>
    <definedName name="dhjuyt" localSheetId="4">#N/A</definedName>
    <definedName name="dhjuyt" localSheetId="6">#N/A</definedName>
    <definedName name="dhjuyt">#REF!</definedName>
    <definedName name="downwards" localSheetId="0">#REF!</definedName>
    <definedName name="downwards" localSheetId="1">#REF!</definedName>
    <definedName name="downwards" localSheetId="4">#REF!</definedName>
    <definedName name="downwards" localSheetId="6">#REF!</definedName>
    <definedName name="downwards" localSheetId="2">#REF!</definedName>
    <definedName name="downwards" localSheetId="3">#REF!</definedName>
    <definedName name="downwards" localSheetId="5">#REF!</definedName>
    <definedName name="downwards">#REF!</definedName>
    <definedName name="EG_GRAPHICS" localSheetId="0">#N/A</definedName>
    <definedName name="EG_GRAPHICS" localSheetId="1">#N/A</definedName>
    <definedName name="EG_GRAPHICS" localSheetId="4">#N/A</definedName>
    <definedName name="EG_GRAPHICS" localSheetId="6">#N/A</definedName>
    <definedName name="EG_GRAPHICS">#REF!</definedName>
    <definedName name="enterAje" localSheetId="0">#REF!</definedName>
    <definedName name="enterAje" localSheetId="1">#REF!</definedName>
    <definedName name="enterAje" localSheetId="4">#REF!</definedName>
    <definedName name="enterAje" localSheetId="6">#REF!</definedName>
    <definedName name="enterAje" localSheetId="2">#REF!</definedName>
    <definedName name="enterAje" localSheetId="3">#REF!</definedName>
    <definedName name="enterAje" localSheetId="5">#REF!</definedName>
    <definedName name="enterAje">#REF!</definedName>
    <definedName name="eure" localSheetId="0">#N/A</definedName>
    <definedName name="eure" localSheetId="1">#N/A</definedName>
    <definedName name="eure" localSheetId="4">#N/A</definedName>
    <definedName name="eure" localSheetId="6">#N/A</definedName>
    <definedName name="eure">#REF!</definedName>
    <definedName name="EX" localSheetId="0">#N/A</definedName>
    <definedName name="EX" localSheetId="1">#N/A</definedName>
    <definedName name="EX" localSheetId="4">#N/A</definedName>
    <definedName name="EX" localSheetId="6">#N/A</definedName>
    <definedName name="EX">#REF!</definedName>
    <definedName name="f" localSheetId="0">#N/A</definedName>
    <definedName name="f" localSheetId="1">#N/A</definedName>
    <definedName name="f" localSheetId="4">#N/A</definedName>
    <definedName name="f" localSheetId="6">#N/A</definedName>
    <definedName name="f">#REF!</definedName>
    <definedName name="factor" localSheetId="0">#N/A</definedName>
    <definedName name="factor" localSheetId="1">#N/A</definedName>
    <definedName name="factor" localSheetId="4">#N/A</definedName>
    <definedName name="factor" localSheetId="6">#N/A</definedName>
    <definedName name="factor">#REF!</definedName>
    <definedName name="Februarie" localSheetId="0">#N/A</definedName>
    <definedName name="Februarie" localSheetId="1">#N/A</definedName>
    <definedName name="Februarie" localSheetId="4">#N/A</definedName>
    <definedName name="Februarie" localSheetId="6">#N/A</definedName>
    <definedName name="Februarie">#REF!</definedName>
    <definedName name="fgh" localSheetId="0">#N/A</definedName>
    <definedName name="fgh" localSheetId="1">#N/A</definedName>
    <definedName name="fgh" localSheetId="4">#N/A</definedName>
    <definedName name="fgh" localSheetId="6">#N/A</definedName>
    <definedName name="fgh">#REF!</definedName>
    <definedName name="FINEX" localSheetId="0">#N/A</definedName>
    <definedName name="FINEX" localSheetId="1">#N/A</definedName>
    <definedName name="FINEX" localSheetId="4">#N/A</definedName>
    <definedName name="FINEX" localSheetId="6">#N/A</definedName>
    <definedName name="FINEX">#REF!</definedName>
    <definedName name="FUEL" localSheetId="0">#N/A</definedName>
    <definedName name="FUEL" localSheetId="1">#N/A</definedName>
    <definedName name="FUEL" localSheetId="4">#N/A</definedName>
    <definedName name="FUEL" localSheetId="6">#N/A</definedName>
    <definedName name="FUEL">#REF!</definedName>
    <definedName name="g" localSheetId="0">#N/A</definedName>
    <definedName name="g" localSheetId="1">#N/A</definedName>
    <definedName name="g" localSheetId="4">#N/A</definedName>
    <definedName name="g" localSheetId="6">#N/A</definedName>
    <definedName name="g">#REF!</definedName>
    <definedName name="Gen_Plant_OVHD_Bulk" localSheetId="0">#N/A</definedName>
    <definedName name="Gen_Plant_OVHD_Bulk" localSheetId="1">#N/A</definedName>
    <definedName name="Gen_Plant_OVHD_Bulk" localSheetId="4">#N/A</definedName>
    <definedName name="Gen_Plant_OVHD_Bulk" localSheetId="6">#N/A</definedName>
    <definedName name="Gen_Plant_OVHD_Bulk">#REF!</definedName>
    <definedName name="Gen_Plant_OVHD_Polymer" localSheetId="0">#N/A</definedName>
    <definedName name="Gen_Plant_OVHD_Polymer" localSheetId="1">#N/A</definedName>
    <definedName name="Gen_Plant_OVHD_Polymer" localSheetId="4">#N/A</definedName>
    <definedName name="Gen_Plant_OVHD_Polymer" localSheetId="6">#N/A</definedName>
    <definedName name="Gen_Plant_OVHD_Polymer">#REF!</definedName>
    <definedName name="Gesellschaft" localSheetId="0">#N/A</definedName>
    <definedName name="Gesellschaft" localSheetId="1">#N/A</definedName>
    <definedName name="Gesellschaft" localSheetId="4">#N/A</definedName>
    <definedName name="Gesellschaft" localSheetId="6">#N/A</definedName>
    <definedName name="Gesellschaft">#REF!</definedName>
    <definedName name="gfh" localSheetId="0">#N/A</definedName>
    <definedName name="gfh" localSheetId="1">#N/A</definedName>
    <definedName name="gfh" localSheetId="4">#N/A</definedName>
    <definedName name="gfh" localSheetId="6">#N/A</definedName>
    <definedName name="gfh">#REF!</definedName>
    <definedName name="gfhsf" localSheetId="0">#N/A</definedName>
    <definedName name="gfhsf" localSheetId="1">#N/A</definedName>
    <definedName name="gfhsf" localSheetId="4">#N/A</definedName>
    <definedName name="gfhsf" localSheetId="6">#N/A</definedName>
    <definedName name="gfhsf">#REF!</definedName>
    <definedName name="gh" localSheetId="0">#N/A</definedName>
    <definedName name="gh" localSheetId="1">#N/A</definedName>
    <definedName name="gh" localSheetId="4">#N/A</definedName>
    <definedName name="gh" localSheetId="6">#N/A</definedName>
    <definedName name="gh">#REF!</definedName>
    <definedName name="GRAPHICS" localSheetId="0">#N/A</definedName>
    <definedName name="GRAPHICS" localSheetId="1">#N/A</definedName>
    <definedName name="GRAPHICS" localSheetId="4">#N/A</definedName>
    <definedName name="GRAPHICS" localSheetId="6">#N/A</definedName>
    <definedName name="GRAPHICS">#REF!</definedName>
    <definedName name="h" localSheetId="0">#N/A</definedName>
    <definedName name="h" localSheetId="1">#N/A</definedName>
    <definedName name="h" localSheetId="4">#N/A</definedName>
    <definedName name="h" localSheetId="6">#N/A</definedName>
    <definedName name="h">#REF!</definedName>
    <definedName name="HD1_" localSheetId="0">#N/A</definedName>
    <definedName name="HD1_" localSheetId="1">#N/A</definedName>
    <definedName name="HD1_" localSheetId="4">#N/A</definedName>
    <definedName name="HD1_" localSheetId="6">#N/A</definedName>
    <definedName name="HD1_">#REF!</definedName>
    <definedName name="HD2_" localSheetId="0">#N/A</definedName>
    <definedName name="HD2_" localSheetId="1">#N/A</definedName>
    <definedName name="HD2_" localSheetId="4">#N/A</definedName>
    <definedName name="HD2_" localSheetId="6">#N/A</definedName>
    <definedName name="HD2_">#REF!</definedName>
    <definedName name="HD3_" localSheetId="0">#N/A</definedName>
    <definedName name="HD3_" localSheetId="1">#N/A</definedName>
    <definedName name="HD3_" localSheetId="4">#N/A</definedName>
    <definedName name="HD3_" localSheetId="6">#N/A</definedName>
    <definedName name="HD3_">#REF!</definedName>
    <definedName name="HD4_" localSheetId="0">#N/A</definedName>
    <definedName name="HD4_" localSheetId="1">#N/A</definedName>
    <definedName name="HD4_" localSheetId="4">#N/A</definedName>
    <definedName name="HD4_" localSheetId="6">#N/A</definedName>
    <definedName name="HD4_">#REF!</definedName>
    <definedName name="HD5_" localSheetId="0">#N/A</definedName>
    <definedName name="HD5_" localSheetId="1">#N/A</definedName>
    <definedName name="HD5_" localSheetId="4">#N/A</definedName>
    <definedName name="HD5_" localSheetId="6">#N/A</definedName>
    <definedName name="HD5_">#REF!</definedName>
    <definedName name="HD6_" localSheetId="0">#N/A</definedName>
    <definedName name="HD6_" localSheetId="1">#N/A</definedName>
    <definedName name="HD6_" localSheetId="4">#N/A</definedName>
    <definedName name="HD6_" localSheetId="6">#N/A</definedName>
    <definedName name="HD6_">#REF!</definedName>
    <definedName name="HD7_" localSheetId="0">#N/A</definedName>
    <definedName name="HD7_" localSheetId="1">#N/A</definedName>
    <definedName name="HD7_" localSheetId="4">#N/A</definedName>
    <definedName name="HD7_" localSheetId="6">#N/A</definedName>
    <definedName name="HD7_">#REF!</definedName>
    <definedName name="HDPE_GRAPHICS" localSheetId="0">#N/A</definedName>
    <definedName name="HDPE_GRAPHICS" localSheetId="1">#N/A</definedName>
    <definedName name="HDPE_GRAPHICS" localSheetId="4">#N/A</definedName>
    <definedName name="HDPE_GRAPHICS" localSheetId="6">#N/A</definedName>
    <definedName name="HDPE_GRAPHICS">#REF!</definedName>
    <definedName name="Income_Statement" localSheetId="0">#N/A</definedName>
    <definedName name="Income_Statement" localSheetId="1">#N/A</definedName>
    <definedName name="Income_Statement" localSheetId="4">#N/A</definedName>
    <definedName name="Income_Statement" localSheetId="6">#N/A</definedName>
    <definedName name="Income_Statement">#REF!</definedName>
    <definedName name="INPUTS_93" localSheetId="0">#N/A</definedName>
    <definedName name="INPUTS_93" localSheetId="1">#N/A</definedName>
    <definedName name="INPUTS_93" localSheetId="4">#N/A</definedName>
    <definedName name="INPUTS_93" localSheetId="6">#N/A</definedName>
    <definedName name="INPUTS_93">#REF!</definedName>
    <definedName name="INPUTS_95" localSheetId="0">#N/A</definedName>
    <definedName name="INPUTS_95" localSheetId="1">#N/A</definedName>
    <definedName name="INPUTS_95" localSheetId="4">#N/A</definedName>
    <definedName name="INPUTS_95" localSheetId="6">#N/A</definedName>
    <definedName name="INPUTS_95">#REF!</definedName>
    <definedName name="INPUTS2_93" localSheetId="0">#N/A</definedName>
    <definedName name="INPUTS2_93" localSheetId="1">#N/A</definedName>
    <definedName name="INPUTS2_93" localSheetId="4">#N/A</definedName>
    <definedName name="INPUTS2_93" localSheetId="6">#N/A</definedName>
    <definedName name="INPUTS2_93">#REF!</definedName>
    <definedName name="INPUTS2_95" localSheetId="0">#N/A</definedName>
    <definedName name="INPUTS2_95" localSheetId="1">#N/A</definedName>
    <definedName name="INPUTS2_95" localSheetId="4">#N/A</definedName>
    <definedName name="INPUTS2_95" localSheetId="6">#N/A</definedName>
    <definedName name="INPUTS2_95">#REF!</definedName>
    <definedName name="IRR" localSheetId="0">#N/A</definedName>
    <definedName name="IRR" localSheetId="1">#N/A</definedName>
    <definedName name="IRR" localSheetId="4">#N/A</definedName>
    <definedName name="IRR" localSheetId="6">#N/A</definedName>
    <definedName name="IRR">#REF!</definedName>
    <definedName name="IS" localSheetId="0">#N/A</definedName>
    <definedName name="IS" localSheetId="1">#N/A</definedName>
    <definedName name="IS" localSheetId="4">#N/A</definedName>
    <definedName name="IS" localSheetId="6">#N/A</definedName>
    <definedName name="IS">#REF!</definedName>
    <definedName name="ITEMRANGE" localSheetId="0">#N/A</definedName>
    <definedName name="ITEMRANGE" localSheetId="1">#N/A</definedName>
    <definedName name="ITEMRANGE" localSheetId="4">#N/A</definedName>
    <definedName name="ITEMRANGE" localSheetId="6">#N/A</definedName>
    <definedName name="ITEMRANGE">#REF!</definedName>
    <definedName name="j" localSheetId="0">#N/A</definedName>
    <definedName name="j" localSheetId="1">#N/A</definedName>
    <definedName name="j" localSheetId="4">#N/A</definedName>
    <definedName name="j" localSheetId="6">#N/A</definedName>
    <definedName name="j">#REF!</definedName>
    <definedName name="jhur" localSheetId="0">#N/A</definedName>
    <definedName name="jhur" localSheetId="1">#N/A</definedName>
    <definedName name="jhur" localSheetId="4">#N/A</definedName>
    <definedName name="jhur" localSheetId="6">#N/A</definedName>
    <definedName name="jhur">#REF!</definedName>
    <definedName name="jyt" localSheetId="0">#N/A</definedName>
    <definedName name="jyt" localSheetId="1">#N/A</definedName>
    <definedName name="jyt" localSheetId="4">#N/A</definedName>
    <definedName name="jyt" localSheetId="6">#N/A</definedName>
    <definedName name="jyt">#REF!</definedName>
    <definedName name="k" localSheetId="0">#REF!</definedName>
    <definedName name="k" localSheetId="1">#REF!</definedName>
    <definedName name="k" localSheetId="4">#REF!</definedName>
    <definedName name="k" localSheetId="6">#REF!</definedName>
    <definedName name="k" localSheetId="2">#REF!</definedName>
    <definedName name="k" localSheetId="3">#REF!</definedName>
    <definedName name="k" localSheetId="5">#REF!</definedName>
    <definedName name="k">#REF!</definedName>
    <definedName name="Land_Required___Olefins" localSheetId="0">#N/A</definedName>
    <definedName name="Land_Required___Olefins" localSheetId="1">#N/A</definedName>
    <definedName name="Land_Required___Olefins" localSheetId="4">#N/A</definedName>
    <definedName name="Land_Required___Olefins" localSheetId="6">#N/A</definedName>
    <definedName name="Land_Required___Olefins">#REF!</definedName>
    <definedName name="Land_Required___per_HDPE" localSheetId="0">#N/A</definedName>
    <definedName name="Land_Required___per_HDPE" localSheetId="1">#N/A</definedName>
    <definedName name="Land_Required___per_HDPE" localSheetId="4">#N/A</definedName>
    <definedName name="Land_Required___per_HDPE" localSheetId="6">#N/A</definedName>
    <definedName name="Land_Required___per_HDPE">#REF!</definedName>
    <definedName name="Lang" localSheetId="0">#N/A</definedName>
    <definedName name="Lang" localSheetId="1">#N/A</definedName>
    <definedName name="Lang" localSheetId="4">#N/A</definedName>
    <definedName name="Lang" localSheetId="6">#N/A</definedName>
    <definedName name="Lang">#REF!</definedName>
    <definedName name="LDPE_capacity" localSheetId="0">#N/A</definedName>
    <definedName name="LDPE_capacity" localSheetId="1">#N/A</definedName>
    <definedName name="LDPE_capacity" localSheetId="4">#N/A</definedName>
    <definedName name="LDPE_capacity" localSheetId="6">#N/A</definedName>
    <definedName name="LDPE_capacity">#REF!</definedName>
    <definedName name="LDPE_type" localSheetId="0">#N/A</definedName>
    <definedName name="LDPE_type" localSheetId="1">#N/A</definedName>
    <definedName name="LDPE_type" localSheetId="4">#N/A</definedName>
    <definedName name="LDPE_type" localSheetId="6">#N/A</definedName>
    <definedName name="LDPE_type">#REF!</definedName>
    <definedName name="LLDPE_GRAPHICS" localSheetId="0">#N/A</definedName>
    <definedName name="LLDPE_GRAPHICS" localSheetId="1">#N/A</definedName>
    <definedName name="LLDPE_GRAPHICS" localSheetId="4">#N/A</definedName>
    <definedName name="LLDPE_GRAPHICS" localSheetId="6">#N/A</definedName>
    <definedName name="LLDPE_GRAPHICS">#REF!</definedName>
    <definedName name="LP" localSheetId="0">#N/A</definedName>
    <definedName name="LP" localSheetId="1">#N/A</definedName>
    <definedName name="LP" localSheetId="4">#N/A</definedName>
    <definedName name="LP" localSheetId="6">#N/A</definedName>
    <definedName name="LP">#REF!</definedName>
    <definedName name="ME_ETHANE_COP95" localSheetId="0">#N/A</definedName>
    <definedName name="ME_ETHANE_COP95" localSheetId="1">#N/A</definedName>
    <definedName name="ME_ETHANE_COP95" localSheetId="4">#N/A</definedName>
    <definedName name="ME_ETHANE_COP95" localSheetId="6">#N/A</definedName>
    <definedName name="ME_ETHANE_COP95">#REF!</definedName>
    <definedName name="ME_ETHYGLY" localSheetId="0">#N/A</definedName>
    <definedName name="ME_ETHYGLY" localSheetId="1">#N/A</definedName>
    <definedName name="ME_ETHYGLY" localSheetId="4">#N/A</definedName>
    <definedName name="ME_ETHYGLY" localSheetId="6">#N/A</definedName>
    <definedName name="ME_ETHYGLY">#REF!</definedName>
    <definedName name="ME_ETHYLENE" localSheetId="0">#N/A</definedName>
    <definedName name="ME_ETHYLENE" localSheetId="1">#N/A</definedName>
    <definedName name="ME_ETHYLENE" localSheetId="4">#N/A</definedName>
    <definedName name="ME_ETHYLENE" localSheetId="6">#N/A</definedName>
    <definedName name="ME_ETHYLENE">#REF!</definedName>
    <definedName name="ME_HDPE" localSheetId="0">#N/A</definedName>
    <definedName name="ME_HDPE" localSheetId="1">#N/A</definedName>
    <definedName name="ME_HDPE" localSheetId="4">#N/A</definedName>
    <definedName name="ME_HDPE" localSheetId="6">#N/A</definedName>
    <definedName name="ME_HDPE">#REF!</definedName>
    <definedName name="ME_LLDPE" localSheetId="0">#N/A</definedName>
    <definedName name="ME_LLDPE" localSheetId="1">#N/A</definedName>
    <definedName name="ME_LLDPE" localSheetId="4">#N/A</definedName>
    <definedName name="ME_LLDPE" localSheetId="6">#N/A</definedName>
    <definedName name="ME_LLDPE">#REF!</definedName>
    <definedName name="ME_MIXED_COP95" localSheetId="0">#N/A</definedName>
    <definedName name="ME_MIXED_COP95" localSheetId="1">#N/A</definedName>
    <definedName name="ME_MIXED_COP95" localSheetId="4">#N/A</definedName>
    <definedName name="ME_MIXED_COP95" localSheetId="6">#N/A</definedName>
    <definedName name="ME_MIXED_COP95">#REF!</definedName>
    <definedName name="mk" localSheetId="0">#N/A</definedName>
    <definedName name="mk" localSheetId="1">#N/A</definedName>
    <definedName name="mk" localSheetId="4">#N/A</definedName>
    <definedName name="mk" localSheetId="6">#N/A</definedName>
    <definedName name="mk">#REF!</definedName>
    <definedName name="MOD_prices" localSheetId="0">#N/A</definedName>
    <definedName name="MOD_prices" localSheetId="1">#N/A</definedName>
    <definedName name="MOD_prices" localSheetId="4">#N/A</definedName>
    <definedName name="MOD_prices" localSheetId="6">#N/A</definedName>
    <definedName name="MOD_prices">#REF!</definedName>
    <definedName name="MP" localSheetId="0">#N/A</definedName>
    <definedName name="MP" localSheetId="1">#N/A</definedName>
    <definedName name="MP" localSheetId="4">#N/A</definedName>
    <definedName name="MP" localSheetId="6">#N/A</definedName>
    <definedName name="MP">#REF!</definedName>
    <definedName name="MS" localSheetId="0">#N/A</definedName>
    <definedName name="MS" localSheetId="1">#N/A</definedName>
    <definedName name="MS" localSheetId="4">#N/A</definedName>
    <definedName name="MS" localSheetId="6">#N/A</definedName>
    <definedName name="MS">#REF!</definedName>
    <definedName name="Msbot" localSheetId="0">#N/A</definedName>
    <definedName name="Msbot" localSheetId="1">#N/A</definedName>
    <definedName name="Msbot" localSheetId="4">#N/A</definedName>
    <definedName name="Msbot" localSheetId="6">#N/A</definedName>
    <definedName name="Msbot">#REF!</definedName>
    <definedName name="MXOUT" localSheetId="0">#N/A</definedName>
    <definedName name="MXOUT" localSheetId="1">#N/A</definedName>
    <definedName name="MXOUT" localSheetId="4">#N/A</definedName>
    <definedName name="MXOUT" localSheetId="6">#N/A</definedName>
    <definedName name="MXOUT">#REF!</definedName>
    <definedName name="NB_Prices" localSheetId="0">#N/A</definedName>
    <definedName name="NB_Prices" localSheetId="1">#N/A</definedName>
    <definedName name="NB_Prices" localSheetId="4">#N/A</definedName>
    <definedName name="NB_Prices" localSheetId="6">#N/A</definedName>
    <definedName name="NB_Prices">#REF!</definedName>
    <definedName name="NWC" localSheetId="0">#N/A</definedName>
    <definedName name="NWC" localSheetId="1">#N/A</definedName>
    <definedName name="NWC" localSheetId="4">#N/A</definedName>
    <definedName name="NWC" localSheetId="6">#N/A</definedName>
    <definedName name="NWC">#REF!</definedName>
    <definedName name="NWE_COP_95" localSheetId="0">#N/A</definedName>
    <definedName name="NWE_COP_95" localSheetId="1">#N/A</definedName>
    <definedName name="NWE_COP_95" localSheetId="4">#N/A</definedName>
    <definedName name="NWE_COP_95" localSheetId="6">#N/A</definedName>
    <definedName name="NWE_COP_95">#REF!</definedName>
    <definedName name="Op_Cost" localSheetId="0">#N/A</definedName>
    <definedName name="Op_Cost" localSheetId="1">#N/A</definedName>
    <definedName name="Op_Cost" localSheetId="4">#N/A</definedName>
    <definedName name="Op_Cost" localSheetId="6">#N/A</definedName>
    <definedName name="Op_Cost">#REF!</definedName>
    <definedName name="Op_rate" localSheetId="0">#N/A</definedName>
    <definedName name="Op_rate" localSheetId="1">#N/A</definedName>
    <definedName name="Op_rate" localSheetId="4">#N/A</definedName>
    <definedName name="Op_rate" localSheetId="6">#N/A</definedName>
    <definedName name="Op_rate">#REF!</definedName>
    <definedName name="POWER" localSheetId="0">#N/A</definedName>
    <definedName name="POWER" localSheetId="1">#N/A</definedName>
    <definedName name="POWER" localSheetId="4">#N/A</definedName>
    <definedName name="POWER" localSheetId="6">#N/A</definedName>
    <definedName name="POWER">#REF!</definedName>
    <definedName name="PreparePrint" localSheetId="0">#REF!</definedName>
    <definedName name="PreparePrint" localSheetId="1">#REF!</definedName>
    <definedName name="PreparePrint" localSheetId="4">#REF!</definedName>
    <definedName name="PreparePrint" localSheetId="6">#REF!</definedName>
    <definedName name="PreparePrint" localSheetId="2">#REF!</definedName>
    <definedName name="PreparePrint" localSheetId="3">#REF!</definedName>
    <definedName name="PreparePrint" localSheetId="5">#REF!</definedName>
    <definedName name="PreparePrint">#REF!</definedName>
    <definedName name="PX" localSheetId="0">#N/A</definedName>
    <definedName name="PX" localSheetId="1">#N/A</definedName>
    <definedName name="PX" localSheetId="4">#N/A</definedName>
    <definedName name="PX" localSheetId="6">#N/A</definedName>
    <definedName name="PX">#REF!</definedName>
    <definedName name="PXOUT" localSheetId="0">#N/A</definedName>
    <definedName name="PXOUT" localSheetId="1">#N/A</definedName>
    <definedName name="PXOUT" localSheetId="4">#N/A</definedName>
    <definedName name="PXOUT" localSheetId="6">#N/A</definedName>
    <definedName name="PXOUT">#REF!</definedName>
    <definedName name="rec" localSheetId="0">#N/A</definedName>
    <definedName name="rec" localSheetId="1">#N/A</definedName>
    <definedName name="rec" localSheetId="4">#N/A</definedName>
    <definedName name="rec" localSheetId="6">#N/A</definedName>
    <definedName name="rec">#REF!</definedName>
    <definedName name="Reclassify" localSheetId="0">#REF!</definedName>
    <definedName name="Reclassify" localSheetId="1">#REF!</definedName>
    <definedName name="Reclassify" localSheetId="4">#REF!</definedName>
    <definedName name="Reclassify" localSheetId="6">#REF!</definedName>
    <definedName name="Reclassify" localSheetId="2">#REF!</definedName>
    <definedName name="Reclassify" localSheetId="3">#REF!</definedName>
    <definedName name="Reclassify" localSheetId="5">#REF!</definedName>
    <definedName name="Reclassify">#REF!</definedName>
    <definedName name="reconciliation" localSheetId="0">#N/A</definedName>
    <definedName name="reconciliation" localSheetId="1">#N/A</definedName>
    <definedName name="reconciliation" localSheetId="4">#N/A</definedName>
    <definedName name="reconciliation" localSheetId="6">#N/A</definedName>
    <definedName name="reconciliation">#REF!</definedName>
    <definedName name="Restated_MMrol" localSheetId="0">#N/A</definedName>
    <definedName name="Restated_MMrol" localSheetId="1">#N/A</definedName>
    <definedName name="Restated_MMrol" localSheetId="4">#N/A</definedName>
    <definedName name="Restated_MMrol" localSheetId="6">#N/A</definedName>
    <definedName name="Restated_MMrol">#REF!</definedName>
    <definedName name="Restated_MROL" localSheetId="0">#N/A</definedName>
    <definedName name="Restated_MROL" localSheetId="1">#N/A</definedName>
    <definedName name="Restated_MROL" localSheetId="4">#N/A</definedName>
    <definedName name="Restated_MROL" localSheetId="6">#N/A</definedName>
    <definedName name="Restated_MROL">#REF!</definedName>
    <definedName name="rev" localSheetId="0">#N/A</definedName>
    <definedName name="rev" localSheetId="1">#N/A</definedName>
    <definedName name="rev" localSheetId="4">#N/A</definedName>
    <definedName name="rev" localSheetId="6">#N/A</definedName>
    <definedName name="rev">#REF!</definedName>
    <definedName name="Revenue_Statement" localSheetId="0">#N/A</definedName>
    <definedName name="Revenue_Statement" localSheetId="1">#N/A</definedName>
    <definedName name="Revenue_Statement" localSheetId="4">#N/A</definedName>
    <definedName name="Revenue_Statement" localSheetId="6">#N/A</definedName>
    <definedName name="Revenue_Statement">#REF!</definedName>
    <definedName name="s" localSheetId="0">#REF!</definedName>
    <definedName name="s" localSheetId="1">#REF!</definedName>
    <definedName name="s" localSheetId="4">#REF!</definedName>
    <definedName name="s" localSheetId="6">#REF!</definedName>
    <definedName name="s" localSheetId="2">#REF!</definedName>
    <definedName name="s" localSheetId="3">#REF!</definedName>
    <definedName name="s" localSheetId="5">#REF!</definedName>
    <definedName name="s">#REF!</definedName>
    <definedName name="Salary_per_person" localSheetId="0">#N/A</definedName>
    <definedName name="Salary_per_person" localSheetId="1">#N/A</definedName>
    <definedName name="Salary_per_person" localSheetId="4">#N/A</definedName>
    <definedName name="Salary_per_person" localSheetId="6">#N/A</definedName>
    <definedName name="Salary_per_person">#REF!</definedName>
    <definedName name="sdj" localSheetId="0">#N/A</definedName>
    <definedName name="sdj" localSheetId="1">#N/A</definedName>
    <definedName name="sdj" localSheetId="4">#N/A</definedName>
    <definedName name="sdj" localSheetId="6">#N/A</definedName>
    <definedName name="sdj">#REF!</definedName>
    <definedName name="sfaasf" localSheetId="0">#N/A</definedName>
    <definedName name="sfaasf" localSheetId="1">#N/A</definedName>
    <definedName name="sfaasf" localSheetId="4">#N/A</definedName>
    <definedName name="sfaasf" localSheetId="6">#N/A</definedName>
    <definedName name="sfaasf">#REF!</definedName>
    <definedName name="sfg" localSheetId="0">#N/A</definedName>
    <definedName name="sfg" localSheetId="1">#N/A</definedName>
    <definedName name="sfg" localSheetId="4">#N/A</definedName>
    <definedName name="sfg" localSheetId="6">#N/A</definedName>
    <definedName name="sfg">#REF!</definedName>
    <definedName name="SHARED_FORMULA_0">#N/A</definedName>
    <definedName name="SHARED_FORMULA_1">#N/A</definedName>
    <definedName name="SHARED_FORMULA_2">#N/A</definedName>
    <definedName name="SHARED_FORMULA_3">#N/A</definedName>
    <definedName name="SHARED_FORMULA_4">#N/A</definedName>
    <definedName name="SHARED_FORMULA_5">#N/A</definedName>
    <definedName name="SHARED_FORMULA_6">#N/A</definedName>
    <definedName name="SHEET_A" localSheetId="0">#N/A</definedName>
    <definedName name="SHEET_A" localSheetId="1">#N/A</definedName>
    <definedName name="SHEET_A" localSheetId="4">#N/A</definedName>
    <definedName name="SHEET_A" localSheetId="6">#N/A</definedName>
    <definedName name="SHEET_A">#REF!</definedName>
    <definedName name="SHEET_B" localSheetId="0">#N/A</definedName>
    <definedName name="SHEET_B" localSheetId="1">#N/A</definedName>
    <definedName name="SHEET_B" localSheetId="4">#N/A</definedName>
    <definedName name="SHEET_B" localSheetId="6">#N/A</definedName>
    <definedName name="SHEET_B">#REF!</definedName>
    <definedName name="SHEET_C" localSheetId="0">#N/A</definedName>
    <definedName name="SHEET_C" localSheetId="1">#N/A</definedName>
    <definedName name="SHEET_C" localSheetId="4">#N/A</definedName>
    <definedName name="SHEET_C" localSheetId="6">#N/A</definedName>
    <definedName name="SHEET_C">#REF!</definedName>
    <definedName name="SHEET_D" localSheetId="0">#N/A</definedName>
    <definedName name="SHEET_D" localSheetId="1">#N/A</definedName>
    <definedName name="SHEET_D" localSheetId="4">#N/A</definedName>
    <definedName name="SHEET_D" localSheetId="6">#N/A</definedName>
    <definedName name="SHEET_D">#REF!</definedName>
    <definedName name="ShowAll" localSheetId="0">#REF!</definedName>
    <definedName name="ShowAll" localSheetId="1">#REF!</definedName>
    <definedName name="ShowAll" localSheetId="4">#REF!</definedName>
    <definedName name="ShowAll" localSheetId="6">#REF!</definedName>
    <definedName name="ShowAll" localSheetId="2">#REF!</definedName>
    <definedName name="ShowAll" localSheetId="3">#REF!</definedName>
    <definedName name="ShowAll" localSheetId="5">#REF!</definedName>
    <definedName name="ShowAll">#REF!</definedName>
    <definedName name="SK_ETHGLY_LAGG" localSheetId="0">#N/A</definedName>
    <definedName name="SK_ETHGLY_LAGG" localSheetId="1">#N/A</definedName>
    <definedName name="SK_ETHGLY_LAGG" localSheetId="4">#N/A</definedName>
    <definedName name="SK_ETHGLY_LAGG" localSheetId="6">#N/A</definedName>
    <definedName name="SK_ETHGLY_LAGG">#REF!</definedName>
    <definedName name="SK_ETHGLY_LEAD" localSheetId="0">#N/A</definedName>
    <definedName name="SK_ETHGLY_LEAD" localSheetId="1">#N/A</definedName>
    <definedName name="SK_ETHGLY_LEAD" localSheetId="4">#N/A</definedName>
    <definedName name="SK_ETHGLY_LEAD" localSheetId="6">#N/A</definedName>
    <definedName name="SK_ETHGLY_LEAD">#REF!</definedName>
    <definedName name="SK_ETHYLEN_LAGG" localSheetId="0">#N/A</definedName>
    <definedName name="SK_ETHYLEN_LAGG" localSheetId="1">#N/A</definedName>
    <definedName name="SK_ETHYLEN_LAGG" localSheetId="4">#N/A</definedName>
    <definedName name="SK_ETHYLEN_LAGG" localSheetId="6">#N/A</definedName>
    <definedName name="SK_ETHYLEN_LAGG">#REF!</definedName>
    <definedName name="SK_ETHYLEN_LEAD" localSheetId="0">#N/A</definedName>
    <definedName name="SK_ETHYLEN_LEAD" localSheetId="1">#N/A</definedName>
    <definedName name="SK_ETHYLEN_LEAD" localSheetId="4">#N/A</definedName>
    <definedName name="SK_ETHYLEN_LEAD" localSheetId="6">#N/A</definedName>
    <definedName name="SK_ETHYLEN_LEAD">#REF!</definedName>
    <definedName name="SK_HDPE_LAGG" localSheetId="0">#N/A</definedName>
    <definedName name="SK_HDPE_LAGG" localSheetId="1">#N/A</definedName>
    <definedName name="SK_HDPE_LAGG" localSheetId="4">#N/A</definedName>
    <definedName name="SK_HDPE_LAGG" localSheetId="6">#N/A</definedName>
    <definedName name="SK_HDPE_LAGG">#REF!</definedName>
    <definedName name="SK_HDPE_LEAD" localSheetId="0">#N/A</definedName>
    <definedName name="SK_HDPE_LEAD" localSheetId="1">#N/A</definedName>
    <definedName name="SK_HDPE_LEAD" localSheetId="4">#N/A</definedName>
    <definedName name="SK_HDPE_LEAD" localSheetId="6">#N/A</definedName>
    <definedName name="SK_HDPE_LEAD">#REF!</definedName>
    <definedName name="SK_LLDPE_LAGG" localSheetId="0">#N/A</definedName>
    <definedName name="SK_LLDPE_LAGG" localSheetId="1">#N/A</definedName>
    <definedName name="SK_LLDPE_LAGG" localSheetId="4">#N/A</definedName>
    <definedName name="SK_LLDPE_LAGG" localSheetId="6">#N/A</definedName>
    <definedName name="SK_LLDPE_LAGG">#REF!</definedName>
    <definedName name="SK_LLDPE_LEAD" localSheetId="0">#N/A</definedName>
    <definedName name="SK_LLDPE_LEAD" localSheetId="1">#N/A</definedName>
    <definedName name="SK_LLDPE_LEAD" localSheetId="4">#N/A</definedName>
    <definedName name="SK_LLDPE_LEAD" localSheetId="6">#N/A</definedName>
    <definedName name="SK_LLDPE_LEAD">#REF!</definedName>
    <definedName name="srt" localSheetId="0">#N/A</definedName>
    <definedName name="srt" localSheetId="1">#N/A</definedName>
    <definedName name="srt" localSheetId="4">#N/A</definedName>
    <definedName name="srt" localSheetId="6">#N/A</definedName>
    <definedName name="srt">#REF!</definedName>
    <definedName name="srtj" localSheetId="0">#N/A</definedName>
    <definedName name="srtj" localSheetId="1">#N/A</definedName>
    <definedName name="srtj" localSheetId="4">#N/A</definedName>
    <definedName name="srtj" localSheetId="6">#N/A</definedName>
    <definedName name="srtj">#REF!</definedName>
    <definedName name="Stichtag" localSheetId="0">#N/A</definedName>
    <definedName name="Stichtag" localSheetId="1">#N/A</definedName>
    <definedName name="Stichtag" localSheetId="4">#N/A</definedName>
    <definedName name="Stichtag" localSheetId="6">#N/A</definedName>
    <definedName name="Stichtag">#REF!</definedName>
    <definedName name="SUM" localSheetId="0">#N/A</definedName>
    <definedName name="SUM" localSheetId="1">#N/A</definedName>
    <definedName name="SUM" localSheetId="4">#N/A</definedName>
    <definedName name="SUM" localSheetId="6">#N/A</definedName>
    <definedName name="SUM">#REF!</definedName>
    <definedName name="TABLEIVB1" localSheetId="0">#N/A</definedName>
    <definedName name="TABLEIVB1" localSheetId="1">#N/A</definedName>
    <definedName name="TABLEIVB1" localSheetId="4">#N/A</definedName>
    <definedName name="TABLEIVB1" localSheetId="6">#N/A</definedName>
    <definedName name="TABLEIVB1">#REF!</definedName>
    <definedName name="TABLEIVB2" localSheetId="0">#N/A</definedName>
    <definedName name="TABLEIVB2" localSheetId="1">#N/A</definedName>
    <definedName name="TABLEIVB2" localSheetId="4">#N/A</definedName>
    <definedName name="TABLEIVB2" localSheetId="6">#N/A</definedName>
    <definedName name="TABLEIVB2">#REF!</definedName>
    <definedName name="TABLEVIB2" localSheetId="0">#N/A</definedName>
    <definedName name="TABLEVIB2" localSheetId="1">#N/A</definedName>
    <definedName name="TABLEVIB2" localSheetId="4">#N/A</definedName>
    <definedName name="TABLEVIB2" localSheetId="6">#N/A</definedName>
    <definedName name="TABLEVIB2">#REF!</definedName>
    <definedName name="TABLVIB1" localSheetId="0">#N/A</definedName>
    <definedName name="TABLVIB1" localSheetId="1">#N/A</definedName>
    <definedName name="TABLVIB1" localSheetId="4">#N/A</definedName>
    <definedName name="TABLVIB1" localSheetId="6">#N/A</definedName>
    <definedName name="TABLVIB1">#REF!</definedName>
    <definedName name="Tax_and_Insurance" localSheetId="0">#N/A</definedName>
    <definedName name="Tax_and_Insurance" localSheetId="1">#N/A</definedName>
    <definedName name="Tax_and_Insurance" localSheetId="4">#N/A</definedName>
    <definedName name="Tax_and_Insurance" localSheetId="6">#N/A</definedName>
    <definedName name="Tax_and_Insurance">#REF!</definedName>
    <definedName name="teren" localSheetId="0">#N/A</definedName>
    <definedName name="teren" localSheetId="1">#N/A</definedName>
    <definedName name="teren" localSheetId="4">#N/A</definedName>
    <definedName name="teren" localSheetId="6">#N/A</definedName>
    <definedName name="teren">#REF!</definedName>
    <definedName name="Texte" localSheetId="0">#N/A</definedName>
    <definedName name="Texte" localSheetId="1">#N/A</definedName>
    <definedName name="Texte" localSheetId="4">#N/A</definedName>
    <definedName name="Texte" localSheetId="6">#N/A</definedName>
    <definedName name="Texte">#REF!</definedName>
    <definedName name="TextRefCopy1" localSheetId="0">#N/A</definedName>
    <definedName name="TextRefCopy1" localSheetId="1">#N/A</definedName>
    <definedName name="TextRefCopy1" localSheetId="4">#N/A</definedName>
    <definedName name="TextRefCopy1" localSheetId="6">#N/A</definedName>
    <definedName name="TextRefCopy1">#REF!</definedName>
    <definedName name="TextRefCopy2" localSheetId="0">#N/A</definedName>
    <definedName name="TextRefCopy2" localSheetId="1">#N/A</definedName>
    <definedName name="TextRefCopy2" localSheetId="4">#N/A</definedName>
    <definedName name="TextRefCopy2" localSheetId="6">#N/A</definedName>
    <definedName name="TextRefCopy2">#REF!</definedName>
    <definedName name="TextRefCopy3" localSheetId="0">#N/A</definedName>
    <definedName name="TextRefCopy3" localSheetId="1">#N/A</definedName>
    <definedName name="TextRefCopy3" localSheetId="4">#N/A</definedName>
    <definedName name="TextRefCopy3" localSheetId="6">#N/A</definedName>
    <definedName name="TextRefCopy3">#REF!</definedName>
    <definedName name="TextRefCopy4" localSheetId="0">#N/A</definedName>
    <definedName name="TextRefCopy4" localSheetId="1">#N/A</definedName>
    <definedName name="TextRefCopy4" localSheetId="4">#N/A</definedName>
    <definedName name="TextRefCopy4" localSheetId="6">#N/A</definedName>
    <definedName name="TextRefCopy4">#REF!</definedName>
    <definedName name="TextRefCopy5" localSheetId="0">#N/A</definedName>
    <definedName name="TextRefCopy5" localSheetId="1">#N/A</definedName>
    <definedName name="TextRefCopy5" localSheetId="4">#N/A</definedName>
    <definedName name="TextRefCopy5" localSheetId="6">#N/A</definedName>
    <definedName name="TextRefCopy5">#REF!</definedName>
    <definedName name="TextRefCopyRangeCount" hidden="1">5</definedName>
    <definedName name="Titel" localSheetId="0">#N/A</definedName>
    <definedName name="Titel" localSheetId="1">#N/A</definedName>
    <definedName name="Titel" localSheetId="4">#N/A</definedName>
    <definedName name="Titel" localSheetId="6">#N/A</definedName>
    <definedName name="Titel">#REF!</definedName>
    <definedName name="Total_Expenses" localSheetId="0">#N/A</definedName>
    <definedName name="Total_Expenses" localSheetId="1">#N/A</definedName>
    <definedName name="Total_Expenses" localSheetId="4">#N/A</definedName>
    <definedName name="Total_Expenses" localSheetId="6">#N/A</definedName>
    <definedName name="Total_Expenses">#REF!</definedName>
    <definedName name="Total_Expenses1" localSheetId="0">#N/A</definedName>
    <definedName name="Total_Expenses1" localSheetId="1">#N/A</definedName>
    <definedName name="Total_Expenses1" localSheetId="4">#N/A</definedName>
    <definedName name="Total_Expenses1" localSheetId="6">#N/A</definedName>
    <definedName name="Total_Expenses1">#REF!</definedName>
    <definedName name="Total_Revenues" localSheetId="0">#N/A</definedName>
    <definedName name="Total_Revenues" localSheetId="1">#N/A</definedName>
    <definedName name="Total_Revenues" localSheetId="4">#N/A</definedName>
    <definedName name="Total_Revenues" localSheetId="6">#N/A</definedName>
    <definedName name="Total_Revenues">#REF!</definedName>
    <definedName name="Total_Revenues1" localSheetId="0">#N/A</definedName>
    <definedName name="Total_Revenues1" localSheetId="1">#N/A</definedName>
    <definedName name="Total_Revenues1" localSheetId="4">#N/A</definedName>
    <definedName name="Total_Revenues1" localSheetId="6">#N/A</definedName>
    <definedName name="Total_Revenues1">#REF!</definedName>
    <definedName name="twywt" localSheetId="0">#N/A</definedName>
    <definedName name="twywt" localSheetId="1">#N/A</definedName>
    <definedName name="twywt" localSheetId="4">#N/A</definedName>
    <definedName name="twywt" localSheetId="6">#N/A</definedName>
    <definedName name="twywt">#REF!</definedName>
    <definedName name="ty" localSheetId="0">#N/A</definedName>
    <definedName name="ty" localSheetId="1">#N/A</definedName>
    <definedName name="ty" localSheetId="4">#N/A</definedName>
    <definedName name="ty" localSheetId="6">#N/A</definedName>
    <definedName name="ty">#REF!</definedName>
    <definedName name="upwards" localSheetId="0">#REF!</definedName>
    <definedName name="upwards" localSheetId="1">#REF!</definedName>
    <definedName name="upwards" localSheetId="4">#REF!</definedName>
    <definedName name="upwards" localSheetId="6">#REF!</definedName>
    <definedName name="upwards" localSheetId="2">#REF!</definedName>
    <definedName name="upwards" localSheetId="3">#REF!</definedName>
    <definedName name="upwards" localSheetId="5">#REF!</definedName>
    <definedName name="upwards">#REF!</definedName>
    <definedName name="US_ETHANE_LEAD" localSheetId="0">#N/A</definedName>
    <definedName name="US_ETHANE_LEAD" localSheetId="1">#N/A</definedName>
    <definedName name="US_ETHANE_LEAD" localSheetId="4">#N/A</definedName>
    <definedName name="US_ETHANE_LEAD" localSheetId="6">#N/A</definedName>
    <definedName name="US_ETHANE_LEAD">#REF!</definedName>
    <definedName name="US_ETHGLY" localSheetId="0">#N/A</definedName>
    <definedName name="US_ETHGLY" localSheetId="1">#N/A</definedName>
    <definedName name="US_ETHGLY" localSheetId="4">#N/A</definedName>
    <definedName name="US_ETHGLY" localSheetId="6">#N/A</definedName>
    <definedName name="US_ETHGLY">#REF!</definedName>
    <definedName name="US_HDPE" localSheetId="0">#N/A</definedName>
    <definedName name="US_HDPE" localSheetId="1">#N/A</definedName>
    <definedName name="US_HDPE" localSheetId="4">#N/A</definedName>
    <definedName name="US_HDPE" localSheetId="6">#N/A</definedName>
    <definedName name="US_HDPE">#REF!</definedName>
    <definedName name="US_LLDPE" localSheetId="0">#N/A</definedName>
    <definedName name="US_LLDPE" localSheetId="1">#N/A</definedName>
    <definedName name="US_LLDPE" localSheetId="4">#N/A</definedName>
    <definedName name="US_LLDPE" localSheetId="6">#N/A</definedName>
    <definedName name="US_LLDPE">#REF!</definedName>
    <definedName name="WE_ETHGLY_LEAD" localSheetId="0">#N/A</definedName>
    <definedName name="WE_ETHGLY_LEAD" localSheetId="1">#N/A</definedName>
    <definedName name="WE_ETHGLY_LEAD" localSheetId="4">#N/A</definedName>
    <definedName name="WE_ETHGLY_LEAD" localSheetId="6">#N/A</definedName>
    <definedName name="WE_ETHGLY_LEAD">#REF!</definedName>
    <definedName name="WE_ETHYGLY_LAGG" localSheetId="0">#N/A</definedName>
    <definedName name="WE_ETHYGLY_LAGG" localSheetId="1">#N/A</definedName>
    <definedName name="WE_ETHYGLY_LAGG" localSheetId="4">#N/A</definedName>
    <definedName name="WE_ETHYGLY_LAGG" localSheetId="6">#N/A</definedName>
    <definedName name="WE_ETHYGLY_LAGG">#REF!</definedName>
    <definedName name="WE_ETHYLEN_LEAD" localSheetId="0">#N/A</definedName>
    <definedName name="WE_ETHYLEN_LEAD" localSheetId="1">#N/A</definedName>
    <definedName name="WE_ETHYLEN_LEAD" localSheetId="4">#N/A</definedName>
    <definedName name="WE_ETHYLEN_LEAD" localSheetId="6">#N/A</definedName>
    <definedName name="WE_ETHYLEN_LEAD">#REF!</definedName>
    <definedName name="WE_ETHYLENE_LAG" localSheetId="0">#N/A</definedName>
    <definedName name="WE_ETHYLENE_LAG" localSheetId="1">#N/A</definedName>
    <definedName name="WE_ETHYLENE_LAG" localSheetId="4">#N/A</definedName>
    <definedName name="WE_ETHYLENE_LAG" localSheetId="6">#N/A</definedName>
    <definedName name="WE_ETHYLENE_LAG">#REF!</definedName>
    <definedName name="WE_HDPE_LAGG" localSheetId="0">#N/A</definedName>
    <definedName name="WE_HDPE_LAGG" localSheetId="1">#N/A</definedName>
    <definedName name="WE_HDPE_LAGG" localSheetId="4">#N/A</definedName>
    <definedName name="WE_HDPE_LAGG" localSheetId="6">#N/A</definedName>
    <definedName name="WE_HDPE_LAGG">#REF!</definedName>
    <definedName name="WE_HDPE_LEAD" localSheetId="0">#N/A</definedName>
    <definedName name="WE_HDPE_LEAD" localSheetId="1">#N/A</definedName>
    <definedName name="WE_HDPE_LEAD" localSheetId="4">#N/A</definedName>
    <definedName name="WE_HDPE_LEAD" localSheetId="6">#N/A</definedName>
    <definedName name="WE_HDPE_LEAD">#REF!</definedName>
    <definedName name="WE_LLDPE_LAGG" localSheetId="0">#N/A</definedName>
    <definedName name="WE_LLDPE_LAGG" localSheetId="1">#N/A</definedName>
    <definedName name="WE_LLDPE_LAGG" localSheetId="4">#N/A</definedName>
    <definedName name="WE_LLDPE_LAGG" localSheetId="6">#N/A</definedName>
    <definedName name="WE_LLDPE_LAGG">#REF!</definedName>
    <definedName name="WE_LLDPE_LEAD" localSheetId="0">#N/A</definedName>
    <definedName name="WE_LLDPE_LEAD" localSheetId="1">#N/A</definedName>
    <definedName name="WE_LLDPE_LEAD" localSheetId="4">#N/A</definedName>
    <definedName name="WE_LLDPE_LEAD" localSheetId="6">#N/A</definedName>
    <definedName name="WE_LLDPE_LEAD">#REF!</definedName>
    <definedName name="wrwr" localSheetId="0">#N/A</definedName>
    <definedName name="wrwr" localSheetId="1">#N/A</definedName>
    <definedName name="wrwr" localSheetId="4">#N/A</definedName>
    <definedName name="wrwr" localSheetId="6">#N/A</definedName>
    <definedName name="wrwr">#REF!</definedName>
    <definedName name="wtre" localSheetId="0">#N/A</definedName>
    <definedName name="wtre" localSheetId="1">#N/A</definedName>
    <definedName name="wtre" localSheetId="4">#N/A</definedName>
    <definedName name="wtre" localSheetId="6">#N/A</definedName>
    <definedName name="wtre">#REF!</definedName>
    <definedName name="wtytr" localSheetId="0">#N/A</definedName>
    <definedName name="wtytr" localSheetId="1">#N/A</definedName>
    <definedName name="wtytr" localSheetId="4">#N/A</definedName>
    <definedName name="wtytr" localSheetId="6">#N/A</definedName>
    <definedName name="wtytr">#REF!</definedName>
    <definedName name="wywty" localSheetId="0">#N/A</definedName>
    <definedName name="wywty" localSheetId="1">#N/A</definedName>
    <definedName name="wywty" localSheetId="4">#N/A</definedName>
    <definedName name="wywty" localSheetId="6">#N/A</definedName>
    <definedName name="wywty">#REF!</definedName>
    <definedName name="XXX" localSheetId="0">#N/A</definedName>
    <definedName name="XXX" localSheetId="1">#N/A</definedName>
    <definedName name="XXX" localSheetId="4">#N/A</definedName>
    <definedName name="XXX" localSheetId="6">#N/A</definedName>
    <definedName name="XXX">#REF!</definedName>
    <definedName name="XYLENES" localSheetId="0">#N/A</definedName>
    <definedName name="XYLENES" localSheetId="1">#N/A</definedName>
    <definedName name="XYLENES" localSheetId="4">#N/A</definedName>
    <definedName name="XYLENES" localSheetId="6">#N/A</definedName>
    <definedName name="XYLENES">#REF!</definedName>
    <definedName name="YE" localSheetId="0">#N/A</definedName>
    <definedName name="YE" localSheetId="1">#N/A</definedName>
    <definedName name="YE" localSheetId="4">#N/A</definedName>
    <definedName name="YE" localSheetId="6">#N/A</definedName>
    <definedName name="YE">#REF!</definedName>
    <definedName name="yhj" localSheetId="0">#N/A</definedName>
    <definedName name="yhj" localSheetId="1">#N/A</definedName>
    <definedName name="yhj" localSheetId="4">#N/A</definedName>
    <definedName name="yhj" localSheetId="6">#N/A</definedName>
    <definedName name="yhj">#REF!</definedName>
    <definedName name="yhjks" localSheetId="0">#N/A</definedName>
    <definedName name="yhjks" localSheetId="1">#N/A</definedName>
    <definedName name="yhjks" localSheetId="4">#N/A</definedName>
    <definedName name="yhjks" localSheetId="6">#N/A</definedName>
    <definedName name="yhjk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1" i="10" l="1"/>
  <c r="E202" i="9" l="1"/>
  <c r="F154" i="10" l="1"/>
  <c r="E148" i="10"/>
  <c r="E129" i="10"/>
  <c r="E126" i="10"/>
  <c r="F121" i="10"/>
  <c r="E121" i="10"/>
  <c r="E118" i="10"/>
  <c r="F118" i="10"/>
  <c r="E112" i="10"/>
  <c r="F92" i="10"/>
  <c r="F112" i="10" s="1"/>
  <c r="E92" i="10"/>
  <c r="F36" i="10"/>
  <c r="F35" i="10"/>
  <c r="F30" i="10"/>
  <c r="D23" i="9"/>
  <c r="E262" i="10"/>
  <c r="E258" i="10"/>
  <c r="E260" i="10" s="1"/>
  <c r="E248" i="10"/>
  <c r="E230" i="10"/>
  <c r="E235" i="10" s="1"/>
  <c r="F168" i="10"/>
  <c r="F178" i="10" s="1"/>
  <c r="E168" i="10"/>
  <c r="E178" i="10" s="1"/>
  <c r="F167" i="10"/>
  <c r="E167" i="10"/>
  <c r="F148" i="10"/>
  <c r="F129" i="10"/>
  <c r="F126" i="10"/>
  <c r="F51" i="10"/>
  <c r="F74" i="10" s="1"/>
  <c r="F77" i="10" s="1"/>
  <c r="E51" i="10"/>
  <c r="E74" i="10" s="1"/>
  <c r="F43" i="10"/>
  <c r="E43" i="10"/>
  <c r="F40" i="10"/>
  <c r="F39" i="10" s="1"/>
  <c r="E40" i="10"/>
  <c r="E39" i="10"/>
  <c r="F31" i="10"/>
  <c r="E31" i="10"/>
  <c r="E30" i="10"/>
  <c r="E35" i="10" s="1"/>
  <c r="E36" i="10" s="1"/>
  <c r="M83" i="10" s="1"/>
  <c r="F24" i="10"/>
  <c r="E24" i="10"/>
  <c r="M81" i="10" s="1"/>
  <c r="D266" i="9"/>
  <c r="D262" i="9"/>
  <c r="E258" i="9"/>
  <c r="E249" i="9"/>
  <c r="E233" i="9"/>
  <c r="E236" i="9" s="1"/>
  <c r="D233" i="9"/>
  <c r="D236" i="9" s="1"/>
  <c r="E183" i="9"/>
  <c r="E170" i="9"/>
  <c r="E144" i="9"/>
  <c r="E153" i="9" s="1"/>
  <c r="E157" i="9" s="1"/>
  <c r="E117" i="9"/>
  <c r="E107" i="9"/>
  <c r="D107" i="9"/>
  <c r="E103" i="9"/>
  <c r="D103" i="9"/>
  <c r="E67" i="9"/>
  <c r="D67" i="9"/>
  <c r="E57" i="9"/>
  <c r="E69" i="9" s="1"/>
  <c r="D57" i="9"/>
  <c r="E44" i="9"/>
  <c r="E46" i="9" s="1"/>
  <c r="D44" i="9"/>
  <c r="D46" i="9" s="1"/>
  <c r="E30" i="9"/>
  <c r="D30" i="9"/>
  <c r="E23" i="9"/>
  <c r="E32" i="9" s="1"/>
  <c r="E260" i="9" l="1"/>
  <c r="E267" i="9" s="1"/>
  <c r="D258" i="9"/>
  <c r="D249" i="9"/>
  <c r="E179" i="9"/>
  <c r="D202" i="9"/>
  <c r="E110" i="9"/>
  <c r="E109" i="9"/>
  <c r="D110" i="9"/>
  <c r="F181" i="10"/>
  <c r="E181" i="10"/>
  <c r="E182" i="10"/>
  <c r="E180" i="10"/>
  <c r="F180" i="10"/>
  <c r="F151" i="10"/>
  <c r="F183" i="10" s="1"/>
  <c r="E151" i="10"/>
  <c r="E183" i="10" s="1"/>
  <c r="F182" i="10"/>
  <c r="D69" i="9"/>
  <c r="D71" i="9" s="1"/>
  <c r="D32" i="9"/>
  <c r="J77" i="10"/>
  <c r="K83" i="10"/>
  <c r="K81" i="10"/>
  <c r="E77" i="10"/>
  <c r="N81" i="10"/>
  <c r="M82" i="10" s="1"/>
  <c r="J83" i="10"/>
  <c r="E71" i="9"/>
  <c r="E181" i="9"/>
  <c r="D109" i="9"/>
  <c r="D263" i="7"/>
  <c r="E259" i="7"/>
  <c r="E202" i="7"/>
  <c r="D267" i="7"/>
  <c r="D259" i="7"/>
  <c r="E250" i="7"/>
  <c r="D250" i="7"/>
  <c r="E233" i="7"/>
  <c r="E237" i="7" s="1"/>
  <c r="D233" i="7"/>
  <c r="D237" i="7" s="1"/>
  <c r="D202" i="7"/>
  <c r="D260" i="9" l="1"/>
  <c r="D267" i="9" s="1"/>
  <c r="E185" i="10"/>
  <c r="E197" i="10" s="1"/>
  <c r="F185" i="10"/>
  <c r="E153" i="10"/>
  <c r="F153" i="10"/>
  <c r="E186" i="10"/>
  <c r="F186" i="10"/>
  <c r="J82" i="10"/>
  <c r="J84" i="10"/>
  <c r="M77" i="10"/>
  <c r="N83" i="10"/>
  <c r="M84" i="10" s="1"/>
  <c r="D261" i="7"/>
  <c r="E261" i="7"/>
  <c r="E196" i="10" l="1"/>
  <c r="F197" i="10"/>
  <c r="F196" i="10"/>
  <c r="E92" i="1"/>
  <c r="F126" i="8"/>
  <c r="E262" i="8" l="1"/>
  <c r="E258" i="8"/>
  <c r="E248" i="8"/>
  <c r="E230" i="8"/>
  <c r="E235" i="8" s="1"/>
  <c r="E260" i="8" s="1"/>
  <c r="F168" i="8"/>
  <c r="F178" i="8" s="1"/>
  <c r="E168" i="8"/>
  <c r="E178" i="8" s="1"/>
  <c r="F167" i="8"/>
  <c r="E167" i="8"/>
  <c r="F148" i="8"/>
  <c r="F129" i="8"/>
  <c r="F121" i="8"/>
  <c r="F118" i="8"/>
  <c r="F112" i="8"/>
  <c r="E112" i="8"/>
  <c r="F51" i="8"/>
  <c r="F74" i="8" s="1"/>
  <c r="E51" i="8"/>
  <c r="E74" i="8" s="1"/>
  <c r="E77" i="8" s="1"/>
  <c r="F43" i="8"/>
  <c r="E43" i="8"/>
  <c r="F40" i="8"/>
  <c r="F39" i="8" s="1"/>
  <c r="E40" i="8"/>
  <c r="E39" i="8" s="1"/>
  <c r="F31" i="8"/>
  <c r="E31" i="8"/>
  <c r="F30" i="8"/>
  <c r="F35" i="8" s="1"/>
  <c r="E30" i="8"/>
  <c r="E35" i="8" s="1"/>
  <c r="F24" i="8"/>
  <c r="E24" i="8"/>
  <c r="Q81" i="8"/>
  <c r="E107" i="7"/>
  <c r="D107" i="7"/>
  <c r="E103" i="7"/>
  <c r="D103" i="7"/>
  <c r="E117" i="7"/>
  <c r="E67" i="7"/>
  <c r="D67" i="7"/>
  <c r="E57" i="7"/>
  <c r="D57" i="7"/>
  <c r="E44" i="7"/>
  <c r="E46" i="7" s="1"/>
  <c r="D44" i="7"/>
  <c r="D46" i="7" s="1"/>
  <c r="E30" i="7"/>
  <c r="D30" i="7"/>
  <c r="E23" i="7"/>
  <c r="D23" i="7"/>
  <c r="N84" i="5"/>
  <c r="G196" i="5"/>
  <c r="G197" i="5"/>
  <c r="G186" i="5"/>
  <c r="G185" i="5"/>
  <c r="G183" i="5"/>
  <c r="G182" i="5"/>
  <c r="G181" i="5"/>
  <c r="F181" i="5"/>
  <c r="G180" i="5"/>
  <c r="F180" i="5"/>
  <c r="G168" i="5"/>
  <c r="G178" i="5" s="1"/>
  <c r="G167" i="5"/>
  <c r="G153" i="5"/>
  <c r="F153" i="5"/>
  <c r="G151" i="5"/>
  <c r="G148" i="5"/>
  <c r="G129" i="5"/>
  <c r="F121" i="5"/>
  <c r="G121" i="5"/>
  <c r="F148" i="5"/>
  <c r="G118" i="5"/>
  <c r="F118" i="5"/>
  <c r="G112" i="5"/>
  <c r="G74" i="5"/>
  <c r="G40" i="5"/>
  <c r="F40" i="5"/>
  <c r="E40" i="5"/>
  <c r="G31" i="5"/>
  <c r="C107" i="6"/>
  <c r="C110" i="6" s="1"/>
  <c r="C103" i="6"/>
  <c r="G51" i="5"/>
  <c r="G43" i="5"/>
  <c r="G39" i="5" s="1"/>
  <c r="G30" i="5"/>
  <c r="G24" i="5"/>
  <c r="C67" i="6"/>
  <c r="C57" i="6"/>
  <c r="C44" i="6"/>
  <c r="C46" i="6" s="1"/>
  <c r="C30" i="6"/>
  <c r="C23" i="6"/>
  <c r="E117" i="6"/>
  <c r="E107" i="6"/>
  <c r="D107" i="6"/>
  <c r="E103" i="6"/>
  <c r="D103" i="6"/>
  <c r="E81" i="6"/>
  <c r="D81" i="6"/>
  <c r="D117" i="6" s="1"/>
  <c r="E67" i="6"/>
  <c r="D67" i="6"/>
  <c r="E57" i="6"/>
  <c r="D57" i="6"/>
  <c r="E44" i="6"/>
  <c r="E46" i="6" s="1"/>
  <c r="D44" i="6"/>
  <c r="D46" i="6" s="1"/>
  <c r="E30" i="6"/>
  <c r="D30" i="6"/>
  <c r="E23" i="6"/>
  <c r="D23" i="6"/>
  <c r="F262" i="5"/>
  <c r="F258" i="5"/>
  <c r="E258" i="5"/>
  <c r="F248" i="5"/>
  <c r="E248" i="5"/>
  <c r="F230" i="5"/>
  <c r="F235" i="5" s="1"/>
  <c r="E230" i="5"/>
  <c r="E235" i="5" s="1"/>
  <c r="F168" i="5"/>
  <c r="F178" i="5" s="1"/>
  <c r="E168" i="5"/>
  <c r="E178" i="5" s="1"/>
  <c r="F167" i="5"/>
  <c r="E167" i="5"/>
  <c r="E148" i="5"/>
  <c r="F129" i="5"/>
  <c r="E129" i="5"/>
  <c r="E126" i="5"/>
  <c r="E121" i="5"/>
  <c r="E118" i="5"/>
  <c r="E92" i="5"/>
  <c r="E112" i="5" s="1"/>
  <c r="F112" i="5"/>
  <c r="F51" i="5"/>
  <c r="F74" i="5" s="1"/>
  <c r="E51" i="5"/>
  <c r="E74" i="5" s="1"/>
  <c r="E77" i="5" s="1"/>
  <c r="S83" i="5" s="1"/>
  <c r="F43" i="5"/>
  <c r="E43" i="5"/>
  <c r="F31" i="5"/>
  <c r="E31" i="5"/>
  <c r="F30" i="5"/>
  <c r="E30" i="5"/>
  <c r="F24" i="5"/>
  <c r="E24" i="5"/>
  <c r="J81" i="1"/>
  <c r="D170" i="6" l="1"/>
  <c r="E144" i="6"/>
  <c r="E153" i="6" s="1"/>
  <c r="E157" i="6" s="1"/>
  <c r="E109" i="7"/>
  <c r="D109" i="7"/>
  <c r="D110" i="7"/>
  <c r="E32" i="7"/>
  <c r="D32" i="7"/>
  <c r="N81" i="8"/>
  <c r="E181" i="8"/>
  <c r="F182" i="8"/>
  <c r="E151" i="8"/>
  <c r="E183" i="8" s="1"/>
  <c r="F151" i="8"/>
  <c r="F183" i="8" s="1"/>
  <c r="F186" i="8" s="1"/>
  <c r="F77" i="8"/>
  <c r="J77" i="8" s="1"/>
  <c r="K81" i="8"/>
  <c r="E144" i="7"/>
  <c r="E153" i="7" s="1"/>
  <c r="E157" i="7" s="1"/>
  <c r="E110" i="7"/>
  <c r="D69" i="7"/>
  <c r="D71" i="7" s="1"/>
  <c r="E69" i="7"/>
  <c r="E71" i="7" s="1"/>
  <c r="M81" i="8"/>
  <c r="M82" i="8" s="1"/>
  <c r="J81" i="8"/>
  <c r="E183" i="7"/>
  <c r="E170" i="7"/>
  <c r="E179" i="7"/>
  <c r="E180" i="8"/>
  <c r="F181" i="8"/>
  <c r="F180" i="8"/>
  <c r="R81" i="8"/>
  <c r="Q82" i="8" s="1"/>
  <c r="R83" i="8"/>
  <c r="M77" i="8"/>
  <c r="N83" i="8"/>
  <c r="Q83" i="8"/>
  <c r="E36" i="8"/>
  <c r="M83" i="8" s="1"/>
  <c r="E182" i="8"/>
  <c r="F36" i="8"/>
  <c r="J83" i="8" s="1"/>
  <c r="G77" i="5"/>
  <c r="L83" i="5" s="1"/>
  <c r="F39" i="5"/>
  <c r="O81" i="5" s="1"/>
  <c r="N82" i="5" s="1"/>
  <c r="E39" i="5"/>
  <c r="S81" i="5" s="1"/>
  <c r="R82" i="5" s="1"/>
  <c r="K81" i="5"/>
  <c r="D179" i="6"/>
  <c r="D32" i="6"/>
  <c r="D110" i="6"/>
  <c r="E110" i="6"/>
  <c r="E170" i="6"/>
  <c r="D144" i="6"/>
  <c r="D153" i="6" s="1"/>
  <c r="D157" i="6" s="1"/>
  <c r="C69" i="6"/>
  <c r="C71" i="6" s="1"/>
  <c r="C32" i="6"/>
  <c r="R81" i="5"/>
  <c r="G35" i="5"/>
  <c r="G36" i="5" s="1"/>
  <c r="K83" i="5" s="1"/>
  <c r="K84" i="5" s="1"/>
  <c r="F35" i="5"/>
  <c r="F36" i="5" s="1"/>
  <c r="N83" i="5" s="1"/>
  <c r="F182" i="5"/>
  <c r="E35" i="5"/>
  <c r="E36" i="5" s="1"/>
  <c r="R83" i="5" s="1"/>
  <c r="R84" i="5" s="1"/>
  <c r="E260" i="5"/>
  <c r="F151" i="5"/>
  <c r="F183" i="5" s="1"/>
  <c r="N81" i="5"/>
  <c r="E151" i="5"/>
  <c r="E183" i="5" s="1"/>
  <c r="E179" i="6"/>
  <c r="E181" i="6" s="1"/>
  <c r="E187" i="6" s="1"/>
  <c r="D183" i="6" s="1"/>
  <c r="D109" i="6"/>
  <c r="E32" i="6"/>
  <c r="E109" i="6"/>
  <c r="D69" i="6"/>
  <c r="D71" i="6" s="1"/>
  <c r="E69" i="6"/>
  <c r="E71" i="6" s="1"/>
  <c r="E182" i="5"/>
  <c r="F260" i="5"/>
  <c r="E180" i="5"/>
  <c r="E181" i="5"/>
  <c r="F77" i="5"/>
  <c r="D108" i="4"/>
  <c r="C108" i="4"/>
  <c r="D104" i="4"/>
  <c r="C104" i="4"/>
  <c r="D23" i="4"/>
  <c r="C23" i="4"/>
  <c r="D81" i="4"/>
  <c r="D118" i="4" s="1"/>
  <c r="C81" i="4"/>
  <c r="C118" i="4" s="1"/>
  <c r="D181" i="6" l="1"/>
  <c r="Q84" i="8"/>
  <c r="E185" i="8"/>
  <c r="E197" i="8" s="1"/>
  <c r="E153" i="8"/>
  <c r="E186" i="8"/>
  <c r="F185" i="8"/>
  <c r="F197" i="8" s="1"/>
  <c r="F153" i="8"/>
  <c r="K83" i="8"/>
  <c r="J84" i="8" s="1"/>
  <c r="E181" i="7"/>
  <c r="J82" i="8"/>
  <c r="F196" i="8"/>
  <c r="D171" i="4"/>
  <c r="D145" i="4"/>
  <c r="D154" i="4" s="1"/>
  <c r="D158" i="4" s="1"/>
  <c r="M84" i="8"/>
  <c r="K77" i="5"/>
  <c r="L81" i="5"/>
  <c r="K82" i="5" s="1"/>
  <c r="F186" i="5"/>
  <c r="F185" i="5"/>
  <c r="E185" i="5"/>
  <c r="E197" i="5" s="1"/>
  <c r="E153" i="5"/>
  <c r="N77" i="5"/>
  <c r="O83" i="5"/>
  <c r="C110" i="4"/>
  <c r="C111" i="4"/>
  <c r="D110" i="4"/>
  <c r="D111" i="4"/>
  <c r="D180" i="4"/>
  <c r="C171" i="4"/>
  <c r="E196" i="8" l="1"/>
  <c r="D182" i="4"/>
  <c r="D188" i="4" s="1"/>
  <c r="C184" i="4" s="1"/>
  <c r="F197" i="5"/>
  <c r="F196" i="5"/>
  <c r="E196" i="5"/>
  <c r="C180" i="4"/>
  <c r="C145" i="4" l="1"/>
  <c r="C154" i="4" s="1"/>
  <c r="C158" i="4" s="1"/>
  <c r="C182" i="4" s="1"/>
  <c r="F24" i="1" l="1"/>
  <c r="F262" i="1" l="1"/>
  <c r="F168" i="1"/>
  <c r="F148" i="1"/>
  <c r="F129" i="1"/>
  <c r="F121" i="1"/>
  <c r="E168" i="1"/>
  <c r="E148" i="1"/>
  <c r="E129" i="1"/>
  <c r="E126" i="1"/>
  <c r="E121" i="1"/>
  <c r="E118" i="1"/>
  <c r="F151" i="1" l="1"/>
  <c r="F258" i="1" l="1"/>
  <c r="E258" i="1"/>
  <c r="F248" i="1"/>
  <c r="E248" i="1"/>
  <c r="F230" i="1"/>
  <c r="F235" i="1" s="1"/>
  <c r="E230" i="1"/>
  <c r="E235" i="1" s="1"/>
  <c r="E260" i="1" l="1"/>
  <c r="F260" i="1"/>
  <c r="D67" i="4" l="1"/>
  <c r="C67" i="4"/>
  <c r="D57" i="4"/>
  <c r="C57" i="4"/>
  <c r="D44" i="4"/>
  <c r="D46" i="4" s="1"/>
  <c r="C44" i="4"/>
  <c r="C46" i="4" s="1"/>
  <c r="D30" i="4"/>
  <c r="D32" i="4" s="1"/>
  <c r="C30" i="4"/>
  <c r="C32" i="4" s="1"/>
  <c r="C69" i="4" l="1"/>
  <c r="C71" i="4" s="1"/>
  <c r="D69" i="4"/>
  <c r="D71" i="4" s="1"/>
  <c r="F178" i="1"/>
  <c r="F167" i="1" l="1"/>
  <c r="F181" i="1" s="1"/>
  <c r="E167" i="1"/>
  <c r="F31" i="1"/>
  <c r="E31" i="1"/>
  <c r="E178" i="1" l="1"/>
  <c r="F92" i="1"/>
  <c r="E181" i="1" l="1"/>
  <c r="E180" i="1"/>
  <c r="F183" i="1"/>
  <c r="E151" i="1"/>
  <c r="F112" i="1"/>
  <c r="F182" i="1" s="1"/>
  <c r="E112" i="1"/>
  <c r="E182" i="1" s="1"/>
  <c r="F185" i="1" l="1"/>
  <c r="F197" i="1" s="1"/>
  <c r="F186" i="1"/>
  <c r="E183" i="1"/>
  <c r="E185" i="1" s="1"/>
  <c r="E196" i="1" s="1"/>
  <c r="E153" i="1"/>
  <c r="F153" i="1"/>
  <c r="F43" i="1"/>
  <c r="F39" i="1" s="1"/>
  <c r="E197" i="1" l="1"/>
  <c r="F196" i="1"/>
  <c r="F16" i="3"/>
  <c r="F29" i="3"/>
  <c r="F57" i="3"/>
  <c r="F35" i="3"/>
  <c r="E42" i="3"/>
  <c r="F9" i="3"/>
  <c r="E9" i="3"/>
  <c r="E71" i="3"/>
  <c r="E29" i="3"/>
  <c r="F51" i="1"/>
  <c r="F74" i="1" s="1"/>
  <c r="F30" i="1"/>
  <c r="F35" i="1" s="1"/>
  <c r="F36" i="1" s="1"/>
  <c r="E51" i="1"/>
  <c r="E74" i="1" s="1"/>
  <c r="E43" i="1"/>
  <c r="E39" i="1" s="1"/>
  <c r="E30" i="1"/>
  <c r="E24" i="1"/>
  <c r="E35" i="3" l="1"/>
  <c r="N81" i="1"/>
  <c r="O81" i="1"/>
  <c r="E35" i="1"/>
  <c r="E36" i="1" s="1"/>
  <c r="N83" i="1" s="1"/>
  <c r="F45" i="3"/>
  <c r="E57" i="3"/>
  <c r="E76" i="3"/>
  <c r="E91" i="3" s="1"/>
  <c r="E38" i="3"/>
  <c r="E45" i="3"/>
  <c r="F77" i="3"/>
  <c r="F87" i="3" s="1"/>
  <c r="E77" i="3"/>
  <c r="E87" i="3" s="1"/>
  <c r="E90" i="3" s="1"/>
  <c r="E77" i="1"/>
  <c r="O83" i="1" s="1"/>
  <c r="F42" i="3"/>
  <c r="F76" i="3"/>
  <c r="F91" i="3" s="1"/>
  <c r="F38" i="3"/>
  <c r="J83" i="1" l="1"/>
  <c r="N82" i="1"/>
  <c r="N84" i="1"/>
  <c r="F60" i="3"/>
  <c r="F63" i="3" s="1"/>
  <c r="F90" i="3"/>
  <c r="F77" i="1"/>
  <c r="K81" i="1"/>
  <c r="J82" i="1" s="1"/>
  <c r="E60" i="3"/>
  <c r="F89" i="3"/>
  <c r="E89" i="3"/>
  <c r="E62" i="3"/>
  <c r="E63" i="3"/>
  <c r="E92" i="3"/>
  <c r="E95" i="3" s="1"/>
  <c r="F92" i="3" l="1"/>
  <c r="F95" i="3" s="1"/>
  <c r="F62" i="3"/>
  <c r="K83" i="1"/>
  <c r="J84" i="1" s="1"/>
  <c r="J77" i="1"/>
  <c r="E94" i="3"/>
  <c r="F94" i="3" l="1"/>
  <c r="F106" i="3"/>
  <c r="F105" i="3"/>
  <c r="E105" i="3"/>
  <c r="E10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Albinaru Malina Elena</author>
  </authors>
  <commentList>
    <comment ref="C167" authorId="0" shapeId="0" xr:uid="{C58F5569-DF3B-4C57-8599-8B958C7607F4}">
      <text>
        <r>
          <rPr>
            <b/>
            <sz val="9"/>
            <color indexed="81"/>
            <rFont val="Tahoma"/>
            <family val="2"/>
          </rPr>
          <t>CRC Worldtrade SRL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Albinaru Malina Elena</author>
  </authors>
  <commentList>
    <comment ref="C167" authorId="0" shapeId="0" xr:uid="{2273D985-EA2D-4440-B4DF-89D81B930C66}">
      <text>
        <r>
          <rPr>
            <b/>
            <sz val="9"/>
            <color indexed="81"/>
            <rFont val="Tahoma"/>
            <family val="2"/>
          </rPr>
          <t>CRC Worldtrade SRL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Barbu Elena</author>
    <author>Albinaru Malina Elena</author>
  </authors>
  <commentList>
    <comment ref="J81" authorId="0" shapeId="0" xr:uid="{88D097DC-1CEF-4BA9-AAFD-89A2DD6B8753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K81" authorId="0" shapeId="0" xr:uid="{84451AC6-BFB9-443E-9338-738C558D1AF3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M81" authorId="0" shapeId="0" xr:uid="{71440DC6-8E68-4284-A8DC-E57A3820B8E7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N81" authorId="0" shapeId="0" xr:uid="{3B731862-39F4-46A4-8ABC-F165DCA74C5B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Q81" authorId="0" shapeId="0" xr:uid="{D1E10D46-65AB-4C97-AEC8-97D4A58CDF3A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R81" authorId="0" shapeId="0" xr:uid="{0579D7D0-78B7-4ADD-9B3C-745B98ABC6D3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J83" authorId="0" shapeId="0" xr:uid="{40D5B1E5-E42A-4929-A608-B613CD28C06C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K83" authorId="0" shapeId="0" xr:uid="{19851FA1-2D99-45E1-A78C-3AF4BDB5CD31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M83" authorId="0" shapeId="0" xr:uid="{49985F9D-BBE5-4A4D-ACC9-433A146B4C82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N83" authorId="0" shapeId="0" xr:uid="{B340D9C5-DBDD-403D-A2C1-E2BACF485D47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Q83" authorId="0" shapeId="0" xr:uid="{B6976FF1-EEC5-4F7D-8EED-12FB327434E4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R83" authorId="0" shapeId="0" xr:uid="{10D27784-8B12-4A33-B198-692C3F3A7177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E113" authorId="1" shapeId="0" xr:uid="{57408A31-DDE5-467D-AD88-43F99E618285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F113" authorId="1" shapeId="0" xr:uid="{2A06C3AB-4111-448B-9496-029896D624F3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E162" authorId="1" shapeId="0" xr:uid="{9365897E-6273-40B3-ACF3-83A2E3619185}">
      <text>
        <r>
          <rPr>
            <b/>
            <sz val="9"/>
            <color indexed="81"/>
            <rFont val="Tahoma"/>
            <family val="2"/>
          </rPr>
          <t xml:space="preserve">451=766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Barbu Elena</author>
    <author>Albinaru Malina Elena</author>
  </authors>
  <commentList>
    <comment ref="J81" authorId="0" shapeId="0" xr:uid="{D8B49743-F29E-47F8-A700-9AF9CF5756A9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K81" authorId="0" shapeId="0" xr:uid="{A7257511-7CD9-4C45-BB3C-D13F31CC06CF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M81" authorId="0" shapeId="0" xr:uid="{5FC548F9-AABE-41C5-B90B-DC2E0D2E6DBF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N81" authorId="0" shapeId="0" xr:uid="{72011E78-58AD-404B-B25C-893EF7280C0F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Q81" authorId="0" shapeId="0" xr:uid="{BA35A596-7115-4521-8DB7-5E19B48DA8F1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R81" authorId="0" shapeId="0" xr:uid="{508AADA7-1E2D-45E3-AEAE-E44A8B65A257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J83" authorId="0" shapeId="0" xr:uid="{DE19E2E0-1227-41F7-8772-9780893836D3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K83" authorId="0" shapeId="0" xr:uid="{F6BD8582-E6EC-4F39-A1C5-A559ABB5E9A0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M83" authorId="0" shapeId="0" xr:uid="{45F5E074-2428-4742-85B0-3E73FC7026D8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N83" authorId="0" shapeId="0" xr:uid="{650772C0-C834-45C2-BA33-5BD216D5C461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Q83" authorId="0" shapeId="0" xr:uid="{E60B1E57-048D-43F3-A5D0-06E9C5189E03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R83" authorId="0" shapeId="0" xr:uid="{0B2C29E8-6958-4E86-83D6-EC231DCD90BD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E113" authorId="1" shapeId="0" xr:uid="{2FED6A7F-DD8F-4F51-A20E-AC0E1DC99F64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F113" authorId="1" shapeId="0" xr:uid="{245EAEC4-23AC-4791-9D7C-2B5B4433FDD4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E162" authorId="1" shapeId="0" xr:uid="{A8A38309-AC26-477C-8E2C-FF972D9BD15F}">
      <text>
        <r>
          <rPr>
            <b/>
            <sz val="9"/>
            <color indexed="81"/>
            <rFont val="Tahoma"/>
            <family val="2"/>
          </rPr>
          <t xml:space="preserve">451=766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Albinaru Malina Elena</author>
  </authors>
  <commentList>
    <comment ref="B167" authorId="0" shapeId="0" xr:uid="{4A43B2FA-4E68-44F6-8920-0ED12ABB2BEB}">
      <text>
        <r>
          <rPr>
            <b/>
            <sz val="9"/>
            <color indexed="81"/>
            <rFont val="Tahoma"/>
            <family val="2"/>
          </rPr>
          <t>CRC Worldtrade SRL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Barbu Elena</author>
    <author>Albinaru Malina Elena</author>
  </authors>
  <commentList>
    <comment ref="K81" authorId="0" shapeId="0" xr:uid="{D338A691-69A7-4D8C-94A4-B960BC95C3C1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L81" authorId="0" shapeId="0" xr:uid="{1B6B1AD8-755E-42CB-A002-B0A97FC577CC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N81" authorId="0" shapeId="0" xr:uid="{C790F57A-D6FF-464F-9B7B-7F0F12D326B6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O81" authorId="0" shapeId="0" xr:uid="{39CA62FA-39FD-42D3-B30E-1101F2DC676C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R81" authorId="0" shapeId="0" xr:uid="{3B54B1EF-9E79-4E35-AADA-84933419C264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S81" authorId="0" shapeId="0" xr:uid="{672855EE-0596-4846-8B5F-0B18F9194F7B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K83" authorId="0" shapeId="0" xr:uid="{F27A4B19-4862-4E6C-B0B8-22FDEC942FE2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L83" authorId="0" shapeId="0" xr:uid="{B987640A-0EDC-411C-B9DF-9D049F5AC576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N83" authorId="0" shapeId="0" xr:uid="{AB87A859-5331-4070-B3CF-5073EF637BE1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O83" authorId="0" shapeId="0" xr:uid="{9EFE5CFD-F84C-4981-A12F-47EDB69A3263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R83" authorId="0" shapeId="0" xr:uid="{2373EAC5-11F2-431E-BFCA-58C08DC26307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S83" authorId="0" shapeId="0" xr:uid="{72B4E7AD-4FF8-474E-91C9-AEB0373BF4BC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E93" authorId="1" shapeId="0" xr:uid="{F3F10BD0-BF4A-4A5D-B45C-0090449EBD67}">
      <text>
        <r>
          <rPr>
            <b/>
            <sz val="9"/>
            <color indexed="81"/>
            <rFont val="Tahoma"/>
            <family val="2"/>
          </rPr>
          <t xml:space="preserve">fara 706 chirii
</t>
        </r>
      </text>
    </comment>
    <comment ref="E97" authorId="1" shapeId="0" xr:uid="{065B2A9D-CAF7-44D8-A685-8FA0C8C392EA}">
      <text>
        <r>
          <rPr>
            <b/>
            <sz val="9"/>
            <color indexed="81"/>
            <rFont val="Tahoma"/>
            <family val="2"/>
          </rPr>
          <t xml:space="preserve">fara clor transferat de la Onesti
</t>
        </r>
      </text>
    </comment>
    <comment ref="E98" authorId="1" shapeId="0" xr:uid="{A68FD858-E43E-4B03-A192-9906F8F206D1}">
      <text>
        <r>
          <rPr>
            <b/>
            <sz val="9"/>
            <color indexed="81"/>
            <rFont val="Tahoma"/>
            <family val="2"/>
          </rPr>
          <t xml:space="preserve">fara clor transferat de la Onesti
</t>
        </r>
      </text>
    </comment>
    <comment ref="E109" authorId="1" shapeId="0" xr:uid="{A9EBFD11-6002-43A2-B525-CD7993A7FD70}">
      <text>
        <r>
          <rPr>
            <b/>
            <sz val="9"/>
            <color indexed="81"/>
            <rFont val="Tahoma"/>
            <family val="2"/>
          </rPr>
          <t>include 706</t>
        </r>
      </text>
    </comment>
    <comment ref="F113" authorId="1" shapeId="0" xr:uid="{DF05D646-6A30-4CCF-9E74-A19FBF4D78B2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G113" authorId="1" shapeId="0" xr:uid="{A7624CCE-4553-4BC8-B4FC-F6085FFC87DF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F162" authorId="1" shapeId="0" xr:uid="{CCFF9FE9-5FD9-44F2-9C92-58B0446E9AC4}">
      <text>
        <r>
          <rPr>
            <b/>
            <sz val="9"/>
            <color indexed="81"/>
            <rFont val="Tahoma"/>
            <family val="2"/>
          </rPr>
          <t xml:space="preserve">451=766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Albinaru Malina Elena</author>
  </authors>
  <commentList>
    <comment ref="B168" authorId="0" shapeId="0" xr:uid="{65FF90A0-EC2D-4AFF-AC22-02A6F3F1D110}">
      <text>
        <r>
          <rPr>
            <b/>
            <sz val="9"/>
            <color indexed="81"/>
            <rFont val="Tahoma"/>
            <family val="2"/>
          </rPr>
          <t>CRC Worldtrade SRL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Barbu Elena</author>
    <author>Albinaru Malina Elena</author>
  </authors>
  <commentList>
    <comment ref="J81" authorId="0" shapeId="0" xr:uid="{109F62EE-143F-4E83-A0F7-713C2850E509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K81" authorId="0" shapeId="0" xr:uid="{B43C5885-F7D7-42CB-AB82-FFA964FBA98B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N81" authorId="0" shapeId="0" xr:uid="{F8E41CAC-B2BD-48E2-93F3-7B325E2982FE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activ</t>
        </r>
      </text>
    </comment>
    <comment ref="O81" authorId="0" shapeId="0" xr:uid="{F12E3E6C-7EC4-4E95-BB8D-EFABA7C6FBD1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Total pasiv</t>
        </r>
      </text>
    </comment>
    <comment ref="J83" authorId="0" shapeId="0" xr:uid="{0B023FFA-685A-4574-81A1-EB37686B62C6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K83" authorId="0" shapeId="0" xr:uid="{87C36680-36EA-4E0E-830A-A76C5A909326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N83" authorId="0" shapeId="0" xr:uid="{13BDC1D9-7732-4EED-8ED8-307B29A4C838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Activ - Datorii </t>
        </r>
      </text>
    </comment>
    <comment ref="O83" authorId="0" shapeId="0" xr:uid="{584D6001-74B3-4302-B829-ED693B402A97}">
      <text>
        <r>
          <rPr>
            <b/>
            <sz val="9"/>
            <color indexed="81"/>
            <rFont val="Tahoma"/>
            <family val="2"/>
          </rPr>
          <t>Barbu Elena:</t>
        </r>
        <r>
          <rPr>
            <sz val="9"/>
            <color indexed="81"/>
            <rFont val="Tahoma"/>
            <family val="2"/>
          </rPr>
          <t xml:space="preserve">
Capitaluri proprii</t>
        </r>
      </text>
    </comment>
    <comment ref="E93" authorId="1" shapeId="0" xr:uid="{4FB9D24B-1AE9-4C98-AD42-FF43594A64DF}">
      <text>
        <r>
          <rPr>
            <b/>
            <sz val="9"/>
            <color indexed="81"/>
            <rFont val="Tahoma"/>
            <family val="2"/>
          </rPr>
          <t xml:space="preserve">fara 706 chirii
</t>
        </r>
      </text>
    </comment>
    <comment ref="E97" authorId="1" shapeId="0" xr:uid="{3BD655C1-A373-4D40-B86B-F960EA582F1C}">
      <text>
        <r>
          <rPr>
            <b/>
            <sz val="9"/>
            <color indexed="81"/>
            <rFont val="Tahoma"/>
            <family val="2"/>
          </rPr>
          <t xml:space="preserve">fara clor transferat de la Onesti
</t>
        </r>
      </text>
    </comment>
    <comment ref="E98" authorId="1" shapeId="0" xr:uid="{483540CD-CDDB-4306-BB12-5601C4F0367F}">
      <text>
        <r>
          <rPr>
            <b/>
            <sz val="9"/>
            <color indexed="81"/>
            <rFont val="Tahoma"/>
            <family val="2"/>
          </rPr>
          <t xml:space="preserve">fara clor transferat de la Onesti
</t>
        </r>
      </text>
    </comment>
    <comment ref="E109" authorId="1" shapeId="0" xr:uid="{8F1064A5-62F3-49BF-B821-6C2F2307B889}">
      <text>
        <r>
          <rPr>
            <b/>
            <sz val="9"/>
            <color indexed="81"/>
            <rFont val="Tahoma"/>
            <family val="2"/>
          </rPr>
          <t>include 706</t>
        </r>
      </text>
    </comment>
    <comment ref="F162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451=766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Albinaru Malina Elena</author>
  </authors>
  <commentList>
    <comment ref="E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fara 706 chirii
</t>
        </r>
      </text>
    </comment>
    <comment ref="F1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fara 706</t>
        </r>
      </text>
    </comment>
    <comment ref="E1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F1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E2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include 706</t>
        </r>
      </text>
    </comment>
    <comment ref="F2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include 706</t>
        </r>
      </text>
    </comment>
    <comment ref="E30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F30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fara clor transferat de la Onesti</t>
        </r>
      </text>
    </comment>
    <comment ref="F71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 xml:space="preserve">451=766
</t>
        </r>
      </text>
    </comment>
  </commentList>
</comments>
</file>

<file path=xl/sharedStrings.xml><?xml version="1.0" encoding="utf-8"?>
<sst xmlns="http://schemas.openxmlformats.org/spreadsheetml/2006/main" count="3193" uniqueCount="634">
  <si>
    <t>Entitatea:  CHIMCOMPLEX SA BORZESTI</t>
  </si>
  <si>
    <t>Adresa: Str. Industriilor Nr.3, Onesti, Jud.Bacau, Tel. 0234302100</t>
  </si>
  <si>
    <t>Activitatea preponderenta (cod si denumire clasa CAEN): 2013--Fabricarea altor produse chimice anorganice, de baza</t>
  </si>
  <si>
    <t>(toate sumele sunt exprimate in lei (“RON”), daca nu este specificat altfel)</t>
  </si>
  <si>
    <t xml:space="preserve">CONFORM  </t>
  </si>
  <si>
    <t xml:space="preserve">             </t>
  </si>
  <si>
    <t>Denumirea elementului</t>
  </si>
  <si>
    <t>Nr.
rd.</t>
  </si>
  <si>
    <t>Sold an curent la:</t>
  </si>
  <si>
    <t>A. ACTIVE IMOBILIZATE</t>
  </si>
  <si>
    <t>I. IMOBILIZARI NECORPORALE</t>
  </si>
  <si>
    <t>01</t>
  </si>
  <si>
    <t xml:space="preserve">II. IMOBILIZARI CORPORALE </t>
  </si>
  <si>
    <t>02</t>
  </si>
  <si>
    <t>03</t>
  </si>
  <si>
    <t xml:space="preserve">            ACTIVE IMOBILIZATE - TOTAL (rd.01+02+03)</t>
  </si>
  <si>
    <t>04</t>
  </si>
  <si>
    <t>B. ACTIVE CIRCULANTE</t>
  </si>
  <si>
    <t xml:space="preserve">I. STOCURI </t>
  </si>
  <si>
    <t>05</t>
  </si>
  <si>
    <t>II. CREANTE</t>
  </si>
  <si>
    <t>06</t>
  </si>
  <si>
    <t>III. INVESTITII PE TERMEN SCURT</t>
  </si>
  <si>
    <t>07</t>
  </si>
  <si>
    <t>IV. CASA SI CONTURI LA BANCI</t>
  </si>
  <si>
    <t>08</t>
  </si>
  <si>
    <t>09</t>
  </si>
  <si>
    <t>C. CHELTUIELI IN AVANS (rd.11+12)</t>
  </si>
  <si>
    <t>10</t>
  </si>
  <si>
    <t xml:space="preserve">   Sume de reluat intr-o perioada de pana la un an</t>
  </si>
  <si>
    <t>11</t>
  </si>
  <si>
    <t xml:space="preserve">   Sume de reluat intr-o perioada mai mare de un an</t>
  </si>
  <si>
    <t>12</t>
  </si>
  <si>
    <t xml:space="preserve">D. DATORII: SUMELE CARE TREBUIE PLATITE INTR-O PERIOADA DE PANA  LA UN AN </t>
  </si>
  <si>
    <t>13</t>
  </si>
  <si>
    <t>14</t>
  </si>
  <si>
    <t>15</t>
  </si>
  <si>
    <t xml:space="preserve">G. DATORII: SUMELE CARE TREBUIE PLATITE INTR-O PERIOADA MAI MARE
 DE UN AN </t>
  </si>
  <si>
    <t>16</t>
  </si>
  <si>
    <t xml:space="preserve">H. PROVIZIOANE </t>
  </si>
  <si>
    <t>17</t>
  </si>
  <si>
    <t>18</t>
  </si>
  <si>
    <t xml:space="preserve"> 1. Subventii pentru investitii (rd.20+21), din care:</t>
  </si>
  <si>
    <t>19</t>
  </si>
  <si>
    <t>Sume de reluat intr-o perioada de pana la un an</t>
  </si>
  <si>
    <t>20</t>
  </si>
  <si>
    <t xml:space="preserve">Sume de reluat intr-o perioada mai mare de un an </t>
  </si>
  <si>
    <t>21</t>
  </si>
  <si>
    <t xml:space="preserve"> 2. Venituri inregistrate in avans (rd.23+24), din care:</t>
  </si>
  <si>
    <t>22</t>
  </si>
  <si>
    <t xml:space="preserve">Sume de reluat intr-o perioada de pana la un an </t>
  </si>
  <si>
    <t>23</t>
  </si>
  <si>
    <t>24</t>
  </si>
  <si>
    <t xml:space="preserve"> 3. Venituri in avans aferente activelor primite prin transfer de la clienti, (rd.26+27):</t>
  </si>
  <si>
    <t>25</t>
  </si>
  <si>
    <t>26</t>
  </si>
  <si>
    <t>Sume de reluat intr-o perioada mai mare de un an</t>
  </si>
  <si>
    <t>27</t>
  </si>
  <si>
    <t>28</t>
  </si>
  <si>
    <t>J. CAPITAL SI REZERVE</t>
  </si>
  <si>
    <t>29</t>
  </si>
  <si>
    <t>30</t>
  </si>
  <si>
    <t>31</t>
  </si>
  <si>
    <t>32</t>
  </si>
  <si>
    <t>33</t>
  </si>
  <si>
    <t>34</t>
  </si>
  <si>
    <t xml:space="preserve">    II. PRIME DE CAPITAL </t>
  </si>
  <si>
    <t>35</t>
  </si>
  <si>
    <t xml:space="preserve">    III. REZERVE DIN REEVALUARE </t>
  </si>
  <si>
    <t>36</t>
  </si>
  <si>
    <t xml:space="preserve">    IV. REZERVE </t>
  </si>
  <si>
    <t>37</t>
  </si>
  <si>
    <t xml:space="preserve">     Actiuni proprii </t>
  </si>
  <si>
    <t>38</t>
  </si>
  <si>
    <t xml:space="preserve">     Castiguri legate de instrumentele de capitaluri proprii </t>
  </si>
  <si>
    <t>39</t>
  </si>
  <si>
    <t xml:space="preserve">     Pierderi legate de instrumentele de capitaluri proprii </t>
  </si>
  <si>
    <t>40</t>
  </si>
  <si>
    <t>41</t>
  </si>
  <si>
    <t>42</t>
  </si>
  <si>
    <t xml:space="preserve"> VI. PROFITUL SAU PIERDEREA LA SFARSITUL PERIOADEI DE RAPORTARE</t>
  </si>
  <si>
    <t xml:space="preserve">                                                                                                                      Sold C </t>
  </si>
  <si>
    <t>43</t>
  </si>
  <si>
    <t xml:space="preserve">                                                                                                                      Sold D </t>
  </si>
  <si>
    <t>44</t>
  </si>
  <si>
    <t xml:space="preserve">     Repartizarea profitului</t>
  </si>
  <si>
    <t>45</t>
  </si>
  <si>
    <t>46</t>
  </si>
  <si>
    <t xml:space="preserve">     Patrimoniul public</t>
  </si>
  <si>
    <t>47</t>
  </si>
  <si>
    <t xml:space="preserve">     Patrimoniul privat </t>
  </si>
  <si>
    <t>48</t>
  </si>
  <si>
    <t>49</t>
  </si>
  <si>
    <t>CONTUL DE PROFIT SI PIERDERE</t>
  </si>
  <si>
    <t>Denumirea indicatorilor</t>
  </si>
  <si>
    <t>Realizari aferente
perioadei de raportare</t>
  </si>
  <si>
    <t>01.01.2022-
31.03.2022</t>
  </si>
  <si>
    <t>PROFITUL SAU PIERDEREA DIN EXPLOATARE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</si>
  <si>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</si>
  <si>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</si>
  <si>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</si>
  <si>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</si>
  <si>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</si>
  <si>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</si>
  <si>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</si>
  <si>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</si>
  <si>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</si>
  <si>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</si>
  <si>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PROFITUL SAU PIERDEREA FINANCIARA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</si>
  <si>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</si>
  <si>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</si>
  <si>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</si>
  <si>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</si>
  <si>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</si>
  <si>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</si>
  <si>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</si>
  <si>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</si>
  <si>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</si>
  <si>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</si>
  <si>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</si>
  <si>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ORDINULUI MINISTRULUI FINANTELOR PUBLICE NR.2844/2016</t>
  </si>
  <si>
    <t>pentru aprobarea reglementărilor contabile în conformitate cu Standardele Internaționale de Raportare Financiară</t>
  </si>
  <si>
    <t>III. ACTIVE BIOLOGICE PRODUCTIVE</t>
  </si>
  <si>
    <t xml:space="preserve">IV. DREPTURI DE UTILIZARE A ACTIVELOR LUATE IN LEASING </t>
  </si>
  <si>
    <t>V. IMOBILIZARI FINANCIARE</t>
  </si>
  <si>
    <t xml:space="preserve">             ACTIVE CIRCULANTE  - TOTAL (rd.07+08+09+10)</t>
  </si>
  <si>
    <t>E. ACTIVE CIRCULANTE NETE-DATORII CURENTE NETE (rd.11+13-15-22-25-28)</t>
  </si>
  <si>
    <t>F. TOTAL ACTIVE MINUS DATORII CURENTE (rd.06+14+16)</t>
  </si>
  <si>
    <t>I. VENITURI IN AVANS rd.21+24+27), din care:, din care:</t>
  </si>
  <si>
    <r>
      <t xml:space="preserve">   V. REZULTAT REPORTAT, CU EXCEPTIA REZULTATULUI REPORTAT 
     PROVENIT DIN ADOPTAREA PENTRU PRIMA DATA A IAS 29 (ct.117) S</t>
    </r>
    <r>
      <rPr>
        <b/>
        <sz val="10"/>
        <rFont val="Times New Roman"/>
        <family val="1"/>
      </rPr>
      <t>old C</t>
    </r>
  </si>
  <si>
    <t xml:space="preserve">                                                                                                                                     Sold D</t>
  </si>
  <si>
    <r>
      <t xml:space="preserve">  VI. REZULTAT REPORTAT PROVENIT DIN ADOPTAREA PENTRU
     PRIMA DATA A IAS 29 (ct.118)  </t>
    </r>
    <r>
      <rPr>
        <sz val="10"/>
        <rFont val="Times New Roman"/>
        <family val="1"/>
      </rPr>
      <t xml:space="preserve">      Sold C</t>
    </r>
  </si>
  <si>
    <t xml:space="preserve">                                                                     Sold D</t>
  </si>
  <si>
    <t xml:space="preserve">    I. CAPITAL  (rd.31+32+33+34+35-36+37-38)</t>
  </si>
  <si>
    <t xml:space="preserve">                                                                                                            Sold D</t>
  </si>
  <si>
    <t xml:space="preserve"> 6. Alte elemente de capitaluri proprii (ct.103)                             Sold C</t>
  </si>
  <si>
    <t xml:space="preserve">                                                                   Sold D</t>
  </si>
  <si>
    <t xml:space="preserve"> 5. Ajustari ale capitalului social/patrimoniul regiei (ct.1028)    Sold C</t>
  </si>
  <si>
    <t xml:space="preserve"> 1. Capital subscris varsat (ct.1012)</t>
  </si>
  <si>
    <t xml:space="preserve"> 2. Capital subscris nevarsat (ct.1011)</t>
  </si>
  <si>
    <t xml:space="preserve"> 3. Capital subscris reprezentand datorii financiare (ct.1027)</t>
  </si>
  <si>
    <t xml:space="preserve"> 4. Patrimoniul regiei (ct.1015)</t>
  </si>
  <si>
    <t xml:space="preserve">    CAPITALURI PROPRII - TOTAL
 ( rd 30+39+40+41-42+43-44+45-46+47-48+49-50-51)</t>
  </si>
  <si>
    <t xml:space="preserve">    CAPITALURI - TOTAL     (rd.52+53+54)  (rd.06+11+12-15-18-19-20)</t>
  </si>
  <si>
    <t>01.01.2023-
31.03.2023</t>
  </si>
  <si>
    <t>1.</t>
  </si>
  <si>
    <t>Cifra de afaceri neta (rd.02+03-04+05)</t>
  </si>
  <si>
    <t xml:space="preserve">    Productia vanduta (ct.701+702+703+704+705+706+708-din ct.6815)</t>
  </si>
  <si>
    <t xml:space="preserve">    Venituri din vanzarea marfurilor (ct.707-din ct.6815)</t>
  </si>
  <si>
    <t xml:space="preserve">    Reduceri comerciale acordate (ct.709)</t>
  </si>
  <si>
    <t>Venituri din subventii de exploatare aferente cifrei de afaceri nete (ct.7411)</t>
  </si>
  <si>
    <t>2.</t>
  </si>
  <si>
    <t>Venituri aferente costului productiei in curs de executie (ct.711+712+713)    -Sold C</t>
  </si>
  <si>
    <t xml:space="preserve">                                                                                                                        -Sold D</t>
  </si>
  <si>
    <t>3.</t>
  </si>
  <si>
    <t>Venituri din productia de imobilizari si investitii imobiliare (rd.09+10)</t>
  </si>
  <si>
    <t>Venituri din productia de imobilizari necorporale si corporale (ct.721+722)</t>
  </si>
  <si>
    <t>Venituri din productia de investitii imobiliare (ct.725)</t>
  </si>
  <si>
    <t>4.</t>
  </si>
  <si>
    <t>Venituri din activele imobilizate (sau grupurile destinate cedarii) detinute
in vederea vanzarii (ct.753) (rd.12+13)</t>
  </si>
  <si>
    <t>Castiguri din evaluarea activelor detinute in vederea vanzarii (ct.7531)</t>
  </si>
  <si>
    <t>Venituri din cedarea activelor detinute in vederea vanzarii (ct.7532)</t>
  </si>
  <si>
    <t>5.</t>
  </si>
  <si>
    <t>Venituri din reevaluarea imobilizarilor (ct.755)</t>
  </si>
  <si>
    <t>6.</t>
  </si>
  <si>
    <t>Venituri din investitii imobiliare (ct.756)</t>
  </si>
  <si>
    <t>7.</t>
  </si>
  <si>
    <t>Venituri din active biologice si produse agricole (ct.757)</t>
  </si>
  <si>
    <t>8.</t>
  </si>
  <si>
    <t>Venituri din subventii de exploatare (ct.7412+7413+7414+7415+7416+7417+7419)</t>
  </si>
  <si>
    <t>9.</t>
  </si>
  <si>
    <t>Alte venituri din exploatare (ct.751+758), din care:</t>
  </si>
  <si>
    <t xml:space="preserve">  -venituri din subventii pentru investitii (ct.7584)</t>
  </si>
  <si>
    <t xml:space="preserve">  -castiguri din cumparari in conditii avantajoase (ct.7587)</t>
  </si>
  <si>
    <t>VENITURI DIN EXPLOATARE - TOTAL
 (rd.01+06-07+08+11+14 la 18)</t>
  </si>
  <si>
    <t>10.</t>
  </si>
  <si>
    <t>a) Cheltuieli cu materiile prime si materialele consumabile (ct.601+602)</t>
  </si>
  <si>
    <t>Alte cheltuieli materiale (ct.603+604+606+608)</t>
  </si>
  <si>
    <t>b) Cheltuieli privind utilitatile  (ct.605)</t>
  </si>
  <si>
    <t>c) Cheltuieli privind marfurile (ct.607)</t>
  </si>
  <si>
    <t>Reduceri comerciale primite (ct.609)</t>
  </si>
  <si>
    <t>11.</t>
  </si>
  <si>
    <t>Cheltuieli cu personalul (rd.28+29), din care:</t>
  </si>
  <si>
    <t xml:space="preserve">   a) Salarii si indemnizatii (ct.641+642+643+644)</t>
  </si>
  <si>
    <t xml:space="preserve">   b) Cheltuieli privind asigurarile si protectia sociala (ct.645+ct.646)</t>
  </si>
  <si>
    <t>12.</t>
  </si>
  <si>
    <t>a) Ajustari de valoare privind  imobilizarile (rd.31+32-33)</t>
  </si>
  <si>
    <t xml:space="preserve">   a.1) Cheltuieli cu amortizarile si ajustarile pentru depreciere
 (ct.6811+6813+6816+6817+din ct.6818)</t>
  </si>
  <si>
    <t xml:space="preserve">   a.2) Cheltuieli cu amortizarea activelor aferente drepturilor de utilizare a
   activelor luate in leasing (ct.685)</t>
  </si>
  <si>
    <t xml:space="preserve">   a.3) Venituri (ct.7813+7816+din ct.7818)</t>
  </si>
  <si>
    <t>b) Ajustari de valoare privind activele circulante (rd.35-36)</t>
  </si>
  <si>
    <t xml:space="preserve">   b.1) Cheltuieli (ct.654+6814+din ct.6818)</t>
  </si>
  <si>
    <t xml:space="preserve">   b.2) Venituri (ct.754+7814+din ct.7818)</t>
  </si>
  <si>
    <t>13.</t>
  </si>
  <si>
    <t>Alte cheltuieli de exploatare (rd.38 la 41+44 la 48), din care:</t>
  </si>
  <si>
    <t>13.1. Cheltuieli privind prestatiile externe
   (ct.611+612+613+614+615+621+622+623+624+625+626+627+628)</t>
  </si>
  <si>
    <t>13.2. Cheltuieli cu alte impozite, taxe si varsaminte asimilate; cheltuieli reprezentand transferuri si contributii datorate in baza unor acte normative speciale (ct.635+6586)</t>
  </si>
  <si>
    <t>13.3. Cheltuieli cu protectia mediului inconjurator (ct.652)</t>
  </si>
  <si>
    <t>13.4. Cheltuieli legate de activele imobilizate (sau grupurile destinate cedarii)
detinute in vederea vanzarii (ct.653) (rd.42+43)</t>
  </si>
  <si>
    <t>Pierderi din evaluarea activelor detinute in vederea vanzarii (ct.6531)</t>
  </si>
  <si>
    <t>Cheltuieli cu cedarea activelor detinute in vederea vanzarii (ct.6532)</t>
  </si>
  <si>
    <t>13.5. Cheltuieli din reevaluarea imobilizarilor corporale (ct.655)</t>
  </si>
  <si>
    <t>13.6. Cheltuieli privind investitiile imobiliare (ct.656)</t>
  </si>
  <si>
    <t>13.7. Cheltuieli privind activele biologice (ct.657)</t>
  </si>
  <si>
    <t>13.8. Cheltuieli privind calamitatile si alte evenimente similare (ct.6587)</t>
  </si>
  <si>
    <t>13.9. Alte cheltuieli (ct.651+6581+6582+6583+6584+6585+6588)</t>
  </si>
  <si>
    <t>Ajustari privind provizioanele (rd.50-51)</t>
  </si>
  <si>
    <t xml:space="preserve">    - Cheltuieli (ct.6812)</t>
  </si>
  <si>
    <t xml:space="preserve">    - Venituri (ct.7812)</t>
  </si>
  <si>
    <t>CHELTUIELI DE EXPLOATARE - TOTAL (rd.22 la 25-26+27+30+34+37+49)</t>
  </si>
  <si>
    <t xml:space="preserve">       - Profit (rd.21-52)</t>
  </si>
  <si>
    <t xml:space="preserve">       - Pierdere (rd.52-21)</t>
  </si>
  <si>
    <t>14.</t>
  </si>
  <si>
    <t>Venituri din actiuni detinute la filiale (ct.7611)</t>
  </si>
  <si>
    <t>15.</t>
  </si>
  <si>
    <t>Venituri din actiuni detinute la entitati asociate (ct.7612)</t>
  </si>
  <si>
    <t>16.</t>
  </si>
  <si>
    <t>Venituri din actiuni detinute la entitati asociate si entitati controlate in comun (ct.7613)</t>
  </si>
  <si>
    <t>17.</t>
  </si>
  <si>
    <t>Venituri din operatiuni cu titluri si alte instrumente financiare (ct.762)</t>
  </si>
  <si>
    <t>18.</t>
  </si>
  <si>
    <t>Venituri din operatiuni cu instrumente derivate (ct.763)</t>
  </si>
  <si>
    <t>19.</t>
  </si>
  <si>
    <t>Venituri din diferente de curs valutar (ct.765)</t>
  </si>
  <si>
    <t>20.</t>
  </si>
  <si>
    <t>Venituri din dobanzi (ct.766)</t>
  </si>
  <si>
    <t xml:space="preserve">       -din care, veniturile obtinute de la entitatile din grup</t>
  </si>
  <si>
    <t>21.</t>
  </si>
  <si>
    <t>Venituri din subventii de exploatare pentru dobanda datorata (ct.7418)</t>
  </si>
  <si>
    <t>22.</t>
  </si>
  <si>
    <t>Venituri din investitii financiare pe termen scurt (ct.7617)</t>
  </si>
  <si>
    <t>23.</t>
  </si>
  <si>
    <t>Venituri din amanarea incasarii peste termenele normale de creditare (ct.7681)</t>
  </si>
  <si>
    <t>24.</t>
  </si>
  <si>
    <t>Alte venituri financiare (ct.7615+764+767+7688)</t>
  </si>
  <si>
    <t>VENITURI FINANCIARE - TOTAL (rd.55 la 61 + 63 la 66)</t>
  </si>
  <si>
    <t>25.</t>
  </si>
  <si>
    <t>Ajustari de valoare privind imobilizarile financiare si investitiile financiare
 detinute ca active circulante (rd.69-70)</t>
  </si>
  <si>
    <t xml:space="preserve">   - Cheltuieli (ct.686)</t>
  </si>
  <si>
    <t xml:space="preserve">   - Venituri (ct.786)</t>
  </si>
  <si>
    <t>26.</t>
  </si>
  <si>
    <t>Cheltuieli privind operatiunile cu titluri si alte instrumente financiare (ct.661)</t>
  </si>
  <si>
    <t>71</t>
  </si>
  <si>
    <t>27.</t>
  </si>
  <si>
    <t>Cheltuieli privind operatiunile cu instrumente derivate (ct.662)</t>
  </si>
  <si>
    <t>72</t>
  </si>
  <si>
    <t>28.</t>
  </si>
  <si>
    <t>Cheltuieli privind dobanzile (ct.666)</t>
  </si>
  <si>
    <t>73</t>
  </si>
  <si>
    <t xml:space="preserve">       -din care, cheltuielile in relatia cu entitatile din grup</t>
  </si>
  <si>
    <t>74</t>
  </si>
  <si>
    <t>29.</t>
  </si>
  <si>
    <t>Cheltuieli cu amanarea platii peste termenele normale de creditare (ct.6681)</t>
  </si>
  <si>
    <t>75</t>
  </si>
  <si>
    <t>30.</t>
  </si>
  <si>
    <t>Cheltuieli privind dobanzile aferente contractelor de leasing (ct.6685)</t>
  </si>
  <si>
    <t>76</t>
  </si>
  <si>
    <t>31.</t>
  </si>
  <si>
    <t>Alte cheltuieli financiare (ct.663+664+665+667+6682+6688)</t>
  </si>
  <si>
    <t>77</t>
  </si>
  <si>
    <t>CHELTUIELI FINANCIARE - TOTAL (rd.68+71+72+73+75+76+77)</t>
  </si>
  <si>
    <t xml:space="preserve"> - Profit (rd.67-78)</t>
  </si>
  <si>
    <t>78</t>
  </si>
  <si>
    <t xml:space="preserve"> - Pierdere (rd.78-67)</t>
  </si>
  <si>
    <t>79</t>
  </si>
  <si>
    <t>VENITURI TOTALE  (rd.21+67)</t>
  </si>
  <si>
    <t>80</t>
  </si>
  <si>
    <t>CHELTUIELI TOTALE  (rd.52+78)</t>
  </si>
  <si>
    <t>81</t>
  </si>
  <si>
    <t>PROFITUL SAU PIERDEREA BRUT(A):</t>
  </si>
  <si>
    <t xml:space="preserve"> - Profit ( rd.81-82)</t>
  </si>
  <si>
    <t>82</t>
  </si>
  <si>
    <t xml:space="preserve"> - Pierdere (rd.82-81)</t>
  </si>
  <si>
    <t>83</t>
  </si>
  <si>
    <t>32.</t>
  </si>
  <si>
    <t>Impozitul pe profit curent (ct.691)</t>
  </si>
  <si>
    <t>85</t>
  </si>
  <si>
    <t>33.</t>
  </si>
  <si>
    <t>Impozitul pe profit amanat (ct.692)</t>
  </si>
  <si>
    <t>86</t>
  </si>
  <si>
    <t>34.</t>
  </si>
  <si>
    <t>Venituri din impozitul pe profit amanat (ct.792)</t>
  </si>
  <si>
    <t>87</t>
  </si>
  <si>
    <t>35.</t>
  </si>
  <si>
    <t>Cheltuieli cu impozitul pe profit, determinate de incertitudinile legate de 
tratamente fiscale (ct.693)</t>
  </si>
  <si>
    <t>88</t>
  </si>
  <si>
    <t>36.</t>
  </si>
  <si>
    <t>Cheltuieli cu impozitul pe profit rezultat din decontarile in cadrul grupului fiscal in domeniul impozitului pe profit (ct.694)</t>
  </si>
  <si>
    <t>89</t>
  </si>
  <si>
    <t>37.</t>
  </si>
  <si>
    <t>Venituri din impozitul pe profit rezultat din decontarile in cadrul grupului fiscal in domeniul impozitului pe profit (ct.794)</t>
  </si>
  <si>
    <t>90</t>
  </si>
  <si>
    <t>38.</t>
  </si>
  <si>
    <t>Impozitul specific unor activitati (ct.695)</t>
  </si>
  <si>
    <t>91</t>
  </si>
  <si>
    <t>39.</t>
  </si>
  <si>
    <t>Alte impozite neprezentate la elementele de mai sus (ct.698)</t>
  </si>
  <si>
    <t>92</t>
  </si>
  <si>
    <t>PROFITUL SAU PIERDEREA NET(A) A PERIOADEI DE RAPORTARE:</t>
  </si>
  <si>
    <t xml:space="preserve"> - Profit (rd.83-85-86+87-88-89+90-91-92)</t>
  </si>
  <si>
    <t xml:space="preserve"> - Pierdere (rd.84+85+86-87+88+89-90+91+92); (rd.85+86+88+89+91+92-83-87-90)</t>
  </si>
  <si>
    <t>Cod 20</t>
  </si>
  <si>
    <t>lei</t>
  </si>
  <si>
    <t>A</t>
  </si>
  <si>
    <t>B</t>
  </si>
  <si>
    <t>`</t>
  </si>
  <si>
    <t xml:space="preserve">    a.3) Alte cheltuieli (ct.6813+6816+6817+din ct.6818)</t>
  </si>
  <si>
    <t>13.8.1. Pierderi din evaluarea activelor detinute in vederea vanzarii (ct.6531)</t>
  </si>
  <si>
    <t>13.8.2. Cheltuieli cu cedarea activelor detinute in vederea vanzarii (ct.6532)</t>
  </si>
  <si>
    <t>13.10. Cheltuieli privind investitiile imobiliare (ct.656)</t>
  </si>
  <si>
    <t>13.11. Cheltuieli privind activele biologice (ct.657)</t>
  </si>
  <si>
    <t>13.12. Cheltuieli privind calamitatile si alte evenimente similare (ct.6587)</t>
  </si>
  <si>
    <t>13.13. Alte cheltuieli (ct.651+6581+6582+6583+6584+6585+6588)</t>
  </si>
  <si>
    <t>Ajustari privind provizioanele (rd.58-59)</t>
  </si>
  <si>
    <t xml:space="preserve"> -din care, cheltuieli in relatia cu entitatile afiliate</t>
  </si>
  <si>
    <t>84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</si>
  <si>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</si>
  <si>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</si>
  <si>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</si>
  <si>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</si>
  <si>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</si>
  <si>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</si>
  <si>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</si>
  <si>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</si>
  <si>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</si>
  <si>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</si>
  <si>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Total capitaluri proprii și datorii</t>
  </si>
  <si>
    <t xml:space="preserve">Corelatii </t>
  </si>
  <si>
    <t>Entity:  CHIMCOMPLEX SA BORZESTI</t>
  </si>
  <si>
    <t>Address: Str. Industriilor Nr.3, Onesti, Jud.Bacau, Tel. 0234302100</t>
  </si>
  <si>
    <t>Trade register number: J04/493/1991 Unique registration code: 960322</t>
  </si>
  <si>
    <t>Predominant activity (NACE code and class name): 2013--Manufacture of other basic inorganic chemicals</t>
  </si>
  <si>
    <t>(all amounts are given in lei ("RON"), unless otherwise specified)</t>
  </si>
  <si>
    <t>INDIVIDUAL STATEMENT OF FINANCIAL POSITION</t>
  </si>
  <si>
    <t>Assets</t>
  </si>
  <si>
    <t>Non-current assets</t>
  </si>
  <si>
    <t>Property, plant and equipment</t>
  </si>
  <si>
    <t>Right of use asset</t>
  </si>
  <si>
    <t>Investment property</t>
  </si>
  <si>
    <t>Other intangible assets</t>
  </si>
  <si>
    <t>Investments</t>
  </si>
  <si>
    <t>Other long term assets</t>
  </si>
  <si>
    <t>Current assets</t>
  </si>
  <si>
    <t>Inventories</t>
  </si>
  <si>
    <t>Trade and other receivables</t>
  </si>
  <si>
    <t>Short term loans granted</t>
  </si>
  <si>
    <t>Cash and bank balances</t>
  </si>
  <si>
    <t>Total current assets</t>
  </si>
  <si>
    <t>Total assets</t>
  </si>
  <si>
    <t>Equity and liabilities</t>
  </si>
  <si>
    <t>Capital and reserves</t>
  </si>
  <si>
    <t>Issued capital</t>
  </si>
  <si>
    <t>Own shares</t>
  </si>
  <si>
    <t>Share premium</t>
  </si>
  <si>
    <t>Legal Reserves</t>
  </si>
  <si>
    <t>Retained earnings</t>
  </si>
  <si>
    <t>Revaluation reserve</t>
  </si>
  <si>
    <t>Non-controlling interest</t>
  </si>
  <si>
    <t xml:space="preserve">Equity attributable to owners </t>
  </si>
  <si>
    <t>Total equity</t>
  </si>
  <si>
    <t>Liabilities</t>
  </si>
  <si>
    <t>Non-current liabilities</t>
  </si>
  <si>
    <t>Subsidies - LT</t>
  </si>
  <si>
    <t>Finance lease liabilities - LT</t>
  </si>
  <si>
    <t>Provisions - LT</t>
  </si>
  <si>
    <t>Retirment benefit obligation - LT</t>
  </si>
  <si>
    <t>Deferred tax liabilities</t>
  </si>
  <si>
    <t>Long term loans</t>
  </si>
  <si>
    <t>Other payables - LT</t>
  </si>
  <si>
    <t>Total non-current liabilities</t>
  </si>
  <si>
    <t>Current liabilities</t>
  </si>
  <si>
    <t>Subsidies</t>
  </si>
  <si>
    <t>Trade and other payables</t>
  </si>
  <si>
    <t>Finance lease liabilities</t>
  </si>
  <si>
    <t>Current corporate income tax liabilities</t>
  </si>
  <si>
    <t>Retirement benefit obligation</t>
  </si>
  <si>
    <t>Provisions</t>
  </si>
  <si>
    <t>Short term loans</t>
  </si>
  <si>
    <t>Total current liabilities</t>
  </si>
  <si>
    <t>Total liabilities</t>
  </si>
  <si>
    <t>Total equity and liabilities</t>
  </si>
  <si>
    <t>INDIVIDUAL STATEMENT OF COMPREHENSIVE INCOME</t>
  </si>
  <si>
    <t>Standalone</t>
  </si>
  <si>
    <t>Description</t>
  </si>
  <si>
    <t>Revenue</t>
  </si>
  <si>
    <t>Investment income</t>
  </si>
  <si>
    <t>Other gains and (losses)</t>
  </si>
  <si>
    <t>Negative goodwill</t>
  </si>
  <si>
    <t>Cost of commodities sold</t>
  </si>
  <si>
    <t>Changes in inventories of finished goods and raw materials</t>
  </si>
  <si>
    <t>Raw materials and consumables used</t>
  </si>
  <si>
    <t>Employees benefits expenses</t>
  </si>
  <si>
    <t>Depreciation and amortisation expenses</t>
  </si>
  <si>
    <t>Distribution costs</t>
  </si>
  <si>
    <t>Water and energy expenses</t>
  </si>
  <si>
    <t>Consulting expenses</t>
  </si>
  <si>
    <t>Other third party services</t>
  </si>
  <si>
    <t>Maintenance and repair expenses</t>
  </si>
  <si>
    <t>Other revenue</t>
  </si>
  <si>
    <t xml:space="preserve">Revaluation of property, plant and equipment </t>
  </si>
  <si>
    <t xml:space="preserve">Impairment of property, plant and equipment </t>
  </si>
  <si>
    <t>Other expenses</t>
  </si>
  <si>
    <t>Finance costs</t>
  </si>
  <si>
    <t>Out of which related to leasing contracts</t>
  </si>
  <si>
    <t>Profit/ (Loss) before tax</t>
  </si>
  <si>
    <t>Income tax expense</t>
  </si>
  <si>
    <t>Deferred tax</t>
  </si>
  <si>
    <t>TAX Expenses</t>
  </si>
  <si>
    <t>Profit/ (Loss) for the year</t>
  </si>
  <si>
    <t>CASH FLOW STATEMENT</t>
  </si>
  <si>
    <t>Cash flows from operating activities</t>
  </si>
  <si>
    <t>Profit for the year</t>
  </si>
  <si>
    <t>Adjustments for:</t>
  </si>
  <si>
    <t>Interest expense</t>
  </si>
  <si>
    <t>Impairment (revenues)/expenses of investments</t>
  </si>
  <si>
    <t>Impairment (revenues)/expenses of non-current assets</t>
  </si>
  <si>
    <t>Interest revenue</t>
  </si>
  <si>
    <t>(Gain)/Loss on disposal of non-current assets</t>
  </si>
  <si>
    <t>Net (Gain)/Loss from Provisions</t>
  </si>
  <si>
    <t>Net (Gain)/Loss from FOREX</t>
  </si>
  <si>
    <t>Impairment of inventories</t>
  </si>
  <si>
    <t>Depreciation and amortization</t>
  </si>
  <si>
    <t>Losses from impairment of trade receivables and other assets</t>
  </si>
  <si>
    <t>Expenses with remuneration in equity instruments</t>
  </si>
  <si>
    <t>Increase/(Decrease) in Deferred Subsidies</t>
  </si>
  <si>
    <t>Surplus from acquisition of Sistemplast</t>
  </si>
  <si>
    <t>Movements in working capital:</t>
  </si>
  <si>
    <t>(Increase)/Decrease in inventory</t>
  </si>
  <si>
    <t>(Increase)/Decrease in trade and other receivables</t>
  </si>
  <si>
    <t>Increase/(Decrease) in trade and other liabilities</t>
  </si>
  <si>
    <t>Subsidy received for electricity costs</t>
  </si>
  <si>
    <t>Subsidy received for investments</t>
  </si>
  <si>
    <t>Cash generated from operations</t>
  </si>
  <si>
    <t xml:space="preserve">Interest paid </t>
  </si>
  <si>
    <t>Net cash generated by/(used in) operating activities</t>
  </si>
  <si>
    <t>Cash flows from investing activities</t>
  </si>
  <si>
    <t>Interest received</t>
  </si>
  <si>
    <t>Proceeds from sale of non-current assets</t>
  </si>
  <si>
    <t>Net proceeds from disposal of financial assets</t>
  </si>
  <si>
    <t>Acquisition of non-current assets</t>
  </si>
  <si>
    <t>Investment in share capital</t>
  </si>
  <si>
    <t>Payments for participation in Sistemplast</t>
  </si>
  <si>
    <t>Net cash (used in)/generated by investing activities</t>
  </si>
  <si>
    <t>Cash flows from financing activities</t>
  </si>
  <si>
    <t>Withdraw loan</t>
  </si>
  <si>
    <t>Financial lease repayments</t>
  </si>
  <si>
    <t>Dividends paid</t>
  </si>
  <si>
    <t>Repayment of borrowings</t>
  </si>
  <si>
    <t>Purchase of own shares</t>
  </si>
  <si>
    <t>Net cash (used in)/generated by financing activities</t>
  </si>
  <si>
    <t>Net increase/(decrease) in cash and cash equivalents</t>
  </si>
  <si>
    <t>Cash and cash equivalents at the beginning of the year</t>
  </si>
  <si>
    <t>Effects of exchange rate changes on the balance of cash held in foreign currencies Gain / (Loss)</t>
  </si>
  <si>
    <t>Cash and cash equivalents at the end of the year</t>
  </si>
  <si>
    <t>on 31.12.2024</t>
  </si>
  <si>
    <t>Period ended
Dec 31, 2024</t>
  </si>
  <si>
    <t>Period ended
Dec 31, 2023</t>
  </si>
  <si>
    <t>Impairment on PPE - netted off</t>
  </si>
  <si>
    <t>Loss from revaluation</t>
  </si>
  <si>
    <t>Subsidy for the compensation of electric energy cost</t>
  </si>
  <si>
    <t>Adjustment of cost of investment in A6</t>
  </si>
  <si>
    <t>Proceeds from guarantee received from Oltchim</t>
  </si>
  <si>
    <t>Loans provided to group entities</t>
  </si>
  <si>
    <t>Payments for participation in CRC Worldtrade</t>
  </si>
  <si>
    <t>Payments for participation in Logiserv</t>
  </si>
  <si>
    <t>Fluxuri de trezorerie din activități de exploatare:</t>
  </si>
  <si>
    <t>Profit înainte de impozitare</t>
  </si>
  <si>
    <t>Ajustări pentru elemente non-monetare:</t>
  </si>
  <si>
    <t>Cheltuieli cu dobânzile</t>
  </si>
  <si>
    <t>Pierdere/(câștig) din deprecierea investițiilor</t>
  </si>
  <si>
    <t>Pierdere/(câștig) din deprecierea imobilizărilor corporale</t>
  </si>
  <si>
    <t>Venituri din dobânzi</t>
  </si>
  <si>
    <t>Pierdere/(câștig) din cedarea activelor imobilizate</t>
  </si>
  <si>
    <t>Pierdere/(câștig) din provizioane</t>
  </si>
  <si>
    <t>Pierdere/(câștig) din diferențele de curs valutar</t>
  </si>
  <si>
    <t>Pierderea/(câștigul) din deprecierea stocurilor</t>
  </si>
  <si>
    <t>Amortizare</t>
  </si>
  <si>
    <t>Pierderea/(câștigul) din deprecierea creanțelor comerciale</t>
  </si>
  <si>
    <t>Cheltuieli cu remunerarea in instrumente de capitaluri proprii</t>
  </si>
  <si>
    <t>Cota din pierderea/(profitul) asociaților</t>
  </si>
  <si>
    <t>Venituri din subvenții</t>
  </si>
  <si>
    <t>Mișcări ale capitalului circulant:</t>
  </si>
  <si>
    <t>Scăderi/(creșteri) ale stocurilor</t>
  </si>
  <si>
    <t>Scăderi/(creșteri) ale creanțelor comerciale și ale altor creanțe</t>
  </si>
  <si>
    <t>Creșteri/ (scăderi) ale datoriilor comerciale și ale altor datorii</t>
  </si>
  <si>
    <t>Numerar generat de activitățile de exploatare</t>
  </si>
  <si>
    <t>Dobândă plătită</t>
  </si>
  <si>
    <t>Impozit pe profit plătit</t>
  </si>
  <si>
    <t>Numerar net generat de/(utilizat în) activitățile de exploatare</t>
  </si>
  <si>
    <t>Fluxuri de trezorerie din activități de investiții:</t>
  </si>
  <si>
    <t>Dobândă încasată</t>
  </si>
  <si>
    <t>Încasări din vânzarea activelor imobilizate</t>
  </si>
  <si>
    <t>Numerar net utilizat în activitati  de investii</t>
  </si>
  <si>
    <t>Fluxuri de trezorerie din activități de finanțare:</t>
  </si>
  <si>
    <t>Încasări din împrumuturi</t>
  </si>
  <si>
    <t>Rambursarea datoriilor de leasing</t>
  </si>
  <si>
    <t>Dividende plătite</t>
  </si>
  <si>
    <t>Rambursarea împrumuturilor</t>
  </si>
  <si>
    <t>Achiziția de acțiuni proprii</t>
  </si>
  <si>
    <t>Numerar net (utilizat în)/generat de activități de finanțare</t>
  </si>
  <si>
    <t>(Scădere) / creștere netă a numerarului și echivalentelor de numerar</t>
  </si>
  <si>
    <t>Numerar și echivalente de numerar la începutul anului</t>
  </si>
  <si>
    <t xml:space="preserve">Efectele modificărilor cursului de schimb valutar asupra soldului numerarului deținut în valută </t>
  </si>
  <si>
    <t>Numerar și echivalente de numerar la sfârșitul anului</t>
  </si>
  <si>
    <t>la data de 31.12.2024</t>
  </si>
  <si>
    <t>01.01.2023-
31.12.2023</t>
  </si>
  <si>
    <t>01.01.2024-
31.12.2024</t>
  </si>
  <si>
    <t>Alte cheltuieli de exploatare (rd.39+40+41+43+45+47+48+49+52 la 56), din care:</t>
  </si>
  <si>
    <t>13.2. Cheltuieli cu redeventele, locatiile de gestiune si chiriile (ct.612)</t>
  </si>
  <si>
    <t>13.3. Cheltuieli aferente drepturilor de proprietate intelectuala (ct.616)</t>
  </si>
  <si>
    <t>13.4. Cheltuieli de management (ct.617)</t>
  </si>
  <si>
    <t>13.5. Cheltuieli de consultanta (ct.618)</t>
  </si>
  <si>
    <t>13.6. Cheltuieli cu alte impozite, taxe si varsaminte asimilate; cheltuieli reprezentand transferuri si contributii datorate in baza unor acte normative speciale (ct.635+6586)</t>
  </si>
  <si>
    <t>13.7. Cheltuieli cu protectia mediului inconjurator (ct.652)</t>
  </si>
  <si>
    <t>13.8. Cheltuieli legate de activele imobilizate (sau grupurile destinate cedarii)
detinute in vederea vanzarii (ct.653) (rd.42+43)</t>
  </si>
  <si>
    <t>13.9. Cheltuieli din reevaluarea imobilizarilor (ct.655)</t>
  </si>
  <si>
    <t>Pierdere/(câștig) din reevaluarea imobilizărilor</t>
  </si>
  <si>
    <t>Achiziția de active imobilizate</t>
  </si>
  <si>
    <t>Plăți pentru investiții în asociat</t>
  </si>
  <si>
    <t>Achiziție filială</t>
  </si>
  <si>
    <t>Deferred TAX asset</t>
  </si>
  <si>
    <t>Share of profit of equity-accounted investees</t>
  </si>
  <si>
    <t>Commision annual warrant</t>
  </si>
  <si>
    <t>Contribution to subsidiary share capital</t>
  </si>
  <si>
    <t>Numar din registrul comertului: J2018000854383  
 Cod unic de inregistrare: 960322</t>
  </si>
  <si>
    <t xml:space="preserve">BILANT </t>
  </si>
  <si>
    <r>
      <t xml:space="preserve">SITUATIA ACTIVELOR, DATORIILOR SI CAPITALURILOR PROPRII
</t>
    </r>
    <r>
      <rPr>
        <sz val="12"/>
        <color rgb="FF0070C0"/>
        <rFont val="Times New Roman"/>
        <family val="1"/>
      </rPr>
      <t>la data de 31.12.2024</t>
    </r>
  </si>
  <si>
    <t>on 31.03.2025</t>
  </si>
  <si>
    <r>
      <t xml:space="preserve">SITUATIA ACTIVELOR, DATORIILOR SI CAPITALURILOR PROPRII
</t>
    </r>
    <r>
      <rPr>
        <sz val="12"/>
        <color rgb="FF0070C0"/>
        <rFont val="Times New Roman"/>
        <family val="1"/>
      </rPr>
      <t>la data de 31.03.2025</t>
    </r>
  </si>
  <si>
    <t>-</t>
  </si>
  <si>
    <t>Vanzari</t>
  </si>
  <si>
    <t>Venituri din investitii</t>
  </si>
  <si>
    <t>Alte castiguri sau (pierderi)</t>
  </si>
  <si>
    <t>Costul marfurilor vandute</t>
  </si>
  <si>
    <t>Variatia stocurilor</t>
  </si>
  <si>
    <t>Cheltuieli cu materiile prime si consumabile</t>
  </si>
  <si>
    <t>Cheltuieli salariale</t>
  </si>
  <si>
    <t>Cheltuieli cu amortizarea activelor</t>
  </si>
  <si>
    <t>Cheltuieli de distributie</t>
  </si>
  <si>
    <t>Cheltuieli cu energia si apa</t>
  </si>
  <si>
    <t>Cheltuieli de consultanta</t>
  </si>
  <si>
    <t>Cheltuieli cu servicii executate de terti</t>
  </si>
  <si>
    <t>Cheltuieli cu intretinerea si reparatiile</t>
  </si>
  <si>
    <t>Alte venituri</t>
  </si>
  <si>
    <t>Castig / (Pierdere) din reevaluarea imobilizarilor</t>
  </si>
  <si>
    <t>Castig / (Pierdere) din ajustari pentru deprecierea 
 imobilizărilor</t>
  </si>
  <si>
    <t>Alte cheltuieli</t>
  </si>
  <si>
    <t>Costuri de finantare</t>
  </si>
  <si>
    <t>Cota de profit afiliati</t>
  </si>
  <si>
    <t>Profit / (Pierdere) inaintea impozitarii</t>
  </si>
  <si>
    <t>Impozit pe profit curent</t>
  </si>
  <si>
    <t>Impozit pe profit amanat</t>
  </si>
  <si>
    <t>Venit / (Cheltuiala) cu impozitul pe profit</t>
  </si>
  <si>
    <t>Profitul / (Pierderea) anului</t>
  </si>
  <si>
    <t>Descriere</t>
  </si>
  <si>
    <r>
      <t xml:space="preserve">  VI. REZULTAT REPORTAT PROVENIT DIN ADOPTAREA PENTRU      PRIMA DATA A IAS 29 (ct.118)  </t>
    </r>
    <r>
      <rPr>
        <sz val="10"/>
        <rFont val="Times New Roman"/>
        <family val="1"/>
      </rPr>
      <t xml:space="preserve">      Sold C</t>
    </r>
  </si>
  <si>
    <t>la data de 31.03.2025</t>
  </si>
  <si>
    <t>01.01.2024-
31.03.2024</t>
  </si>
  <si>
    <t>01.01.2025-
31.03.2025</t>
  </si>
  <si>
    <t>Imobilizări corporale</t>
  </si>
  <si>
    <t>Drepturi de utilizare a activelor luate in leasing</t>
  </si>
  <si>
    <t>Investiții imobiliare</t>
  </si>
  <si>
    <t>Imobilizari necorporale</t>
  </si>
  <si>
    <t>Investiții în entități asociate și alte
 investiții de capital</t>
  </si>
  <si>
    <t>Alte active financiare pe termen lung</t>
  </si>
  <si>
    <t>ACTIVE</t>
  </si>
  <si>
    <t>Active imobilizate</t>
  </si>
  <si>
    <t>Total active imobilizate</t>
  </si>
  <si>
    <t>Active circulante</t>
  </si>
  <si>
    <t>Stocuri</t>
  </si>
  <si>
    <t>Creanțe comerciale și alte creanțe</t>
  </si>
  <si>
    <t>Împrumuturi acordate pe termen scurt</t>
  </si>
  <si>
    <t>Numerar și echivalente de numerar</t>
  </si>
  <si>
    <t>Total active circulante</t>
  </si>
  <si>
    <t>Total active</t>
  </si>
  <si>
    <t xml:space="preserve">CAPITALURI PROPRII ȘI DATORII </t>
  </si>
  <si>
    <t>Capital si rezerve</t>
  </si>
  <si>
    <t>Capital social</t>
  </si>
  <si>
    <t>Actiuni proprii</t>
  </si>
  <si>
    <t>Prime de capital</t>
  </si>
  <si>
    <t>Rezerve legale</t>
  </si>
  <si>
    <t>Rezultat reportat</t>
  </si>
  <si>
    <t>Rezerve din reevaluare</t>
  </si>
  <si>
    <t>Total capitaluri proprii</t>
  </si>
  <si>
    <t>Total capitaluri</t>
  </si>
  <si>
    <t>DATORII</t>
  </si>
  <si>
    <t>Datorii pe termen lung</t>
  </si>
  <si>
    <t>Subventii - LT</t>
  </si>
  <si>
    <t>Leasing - LT</t>
  </si>
  <si>
    <t>Provizioane - LT</t>
  </si>
  <si>
    <t>Provizion beneficii angajati - LT</t>
  </si>
  <si>
    <t xml:space="preserve">Datorii privind impozitul amanat </t>
  </si>
  <si>
    <t>Imprumuturi pe termen lung</t>
  </si>
  <si>
    <t>Alte datorii - LT</t>
  </si>
  <si>
    <t>Total datorii pe termen lung</t>
  </si>
  <si>
    <t>Datorii curente</t>
  </si>
  <si>
    <t>Subventii</t>
  </si>
  <si>
    <t>Datorii comerciale si alte datorii</t>
  </si>
  <si>
    <t>Leasing</t>
  </si>
  <si>
    <t xml:space="preserve">Datorii privind impozitul pe profit </t>
  </si>
  <si>
    <t>Provizion beneficii angajati</t>
  </si>
  <si>
    <t>Provizioane</t>
  </si>
  <si>
    <t>Imprumuturi pe termen scurt</t>
  </si>
  <si>
    <t>Total datorii curente</t>
  </si>
  <si>
    <t>Total datorii</t>
  </si>
  <si>
    <t>on 30.06.2025</t>
  </si>
  <si>
    <t>01.01.2025-
30.06.2025</t>
  </si>
  <si>
    <t>la data de 30.06.2025</t>
  </si>
  <si>
    <r>
      <t xml:space="preserve">SITUATIA ACTIVELOR, DATORIILOR SI CAPITALURILOR PROPRII
</t>
    </r>
    <r>
      <rPr>
        <sz val="12"/>
        <color rgb="FF0070C0"/>
        <rFont val="Times New Roman"/>
        <family val="1"/>
      </rPr>
      <t>la data de 30.06.2025</t>
    </r>
  </si>
  <si>
    <t>01.01.2024-
30.06.2024</t>
  </si>
  <si>
    <t>Realizari aferente</t>
  </si>
  <si>
    <t>perioadei de raportare</t>
  </si>
  <si>
    <t>Impairment of trade receivables and other assets</t>
  </si>
  <si>
    <t>Bad debts written off</t>
  </si>
  <si>
    <t>Payments for participation in affiliates</t>
  </si>
  <si>
    <t>Pierdere/(câștig) din diferențe de curs valutar</t>
  </si>
  <si>
    <t>Pierdere/(câștig) din deprecierea stocurilor</t>
  </si>
  <si>
    <t>Pierdere/(câștig) din deprecierea creanțelor comerciale</t>
  </si>
  <si>
    <t xml:space="preserve">Pierderi din creante </t>
  </si>
  <si>
    <t>Cheltuieli cu remunerarea în instrumente de capitaluri proprii</t>
  </si>
  <si>
    <t>Numerar net utilizat în activități de investiții</t>
  </si>
  <si>
    <t>Încasări din vanzarea de active financiare</t>
  </si>
  <si>
    <t>Plăți pentru participație la afiliați</t>
  </si>
  <si>
    <t>Numerar și echivalente de numerar la sfârșitul perioadei</t>
  </si>
  <si>
    <t>POZIȚIA FINANCIARE</t>
  </si>
  <si>
    <t>REZULTATUL GLOBAL</t>
  </si>
  <si>
    <t>FLUXURI DE TREZORERIE</t>
  </si>
  <si>
    <t>on 30.09.2025</t>
  </si>
  <si>
    <t>01.01.2024-
30.09.2024</t>
  </si>
  <si>
    <t>01.01.2025-
30.09.2025</t>
  </si>
  <si>
    <t>la data de 30.09.2025</t>
  </si>
  <si>
    <r>
      <t xml:space="preserve">SITUATIA ACTIVELOR, DATORIILOR SI CAPITALURILOR PROPRII
</t>
    </r>
    <r>
      <rPr>
        <sz val="12"/>
        <color rgb="FF0070C0"/>
        <rFont val="Times New Roman"/>
        <family val="1"/>
      </rPr>
      <t>la data de 30.09.2025</t>
    </r>
  </si>
  <si>
    <t>check</t>
  </si>
  <si>
    <t>Total non-current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</si>
</sst>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409]d\-mmm\-yy;@"/>
    <numFmt numFmtId="168" formatCode="d\-mmm\-yyyy"/>
    <numFmt numFmtId="169" formatCode="_(* #,##0.00_);_(* \(#,##0.00\);_(* &quot;-&quot;_);_(@_)"/>
  </numFmts>
  <fonts count="7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Verdana"/>
      <family val="2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0"/>
      <color theme="0"/>
      <name val="Times New Roman"/>
      <family val="1"/>
    </font>
    <font>
      <b/>
      <sz val="10"/>
      <color theme="4"/>
      <name val="Arial"/>
      <family val="2"/>
    </font>
    <font>
      <b/>
      <sz val="9"/>
      <color theme="4"/>
      <name val="Verdana"/>
      <family val="2"/>
    </font>
    <font>
      <sz val="10"/>
      <color theme="1"/>
      <name val="Calibri"/>
      <family val="2"/>
    </font>
    <font>
      <sz val="11"/>
      <color rgb="FF0070C0"/>
      <name val="Times New Roman"/>
      <family val="1"/>
    </font>
    <font>
      <sz val="10"/>
      <color rgb="FFFF0000"/>
      <name val="Times New Roman"/>
      <family val="1"/>
    </font>
    <font>
      <i/>
      <sz val="11"/>
      <name val="Times New Roman"/>
      <family val="1"/>
    </font>
    <font>
      <i/>
      <sz val="11"/>
      <color theme="8"/>
      <name val="Times New Roman"/>
      <family val="1"/>
    </font>
    <font>
      <b/>
      <i/>
      <sz val="11"/>
      <name val="Times New Roman"/>
      <family val="1"/>
    </font>
    <font>
      <sz val="9"/>
      <color indexed="81"/>
      <name val="Tahoma"/>
      <family val="2"/>
    </font>
    <font>
      <b/>
      <sz val="10"/>
      <name val="Calibri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u val="singleAccounting"/>
      <sz val="1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i/>
      <sz val="10"/>
      <name val="Arial"/>
      <family val="2"/>
    </font>
    <font>
      <b/>
      <i/>
      <sz val="10"/>
      <name val="Times New Roman"/>
      <family val="1"/>
    </font>
    <font>
      <i/>
      <sz val="10"/>
      <color theme="1"/>
      <name val="Arial"/>
      <family val="2"/>
    </font>
    <font>
      <b/>
      <sz val="9"/>
      <color theme="0"/>
      <name val="Arial"/>
      <family val="2"/>
    </font>
    <font>
      <b/>
      <sz val="11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color rgb="FF0070C0"/>
      <name val="Arial"/>
      <family val="2"/>
    </font>
    <font>
      <i/>
      <sz val="8"/>
      <color rgb="FF0070C0"/>
      <name val="Arial"/>
      <family val="2"/>
    </font>
    <font>
      <b/>
      <sz val="12"/>
      <color rgb="FF0070C0"/>
      <name val="Times New Roman"/>
      <family val="1"/>
    </font>
    <font>
      <sz val="12"/>
      <color rgb="FF0070C0"/>
      <name val="Times New Roman"/>
      <family val="1"/>
    </font>
    <font>
      <sz val="9"/>
      <color theme="1"/>
      <name val="Verdana"/>
      <family val="2"/>
    </font>
    <font>
      <sz val="9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 val="singleAccounting"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Verdana"/>
      <family val="2"/>
    </font>
    <font>
      <b/>
      <i/>
      <sz val="11"/>
      <color theme="1"/>
      <name val="Times New Roman"/>
      <family val="1"/>
    </font>
    <font>
      <sz val="9"/>
      <color theme="1"/>
      <name val="Arial"/>
      <family val="2"/>
    </font>
    <font>
      <b/>
      <i/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color theme="1"/>
      <name val="Times New Roman"/>
      <family val="1"/>
    </font>
    <font>
      <b/>
      <sz val="10"/>
      <color theme="1"/>
      <name val="Calibri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name val="Calibri"/>
      <family val="2"/>
    </font>
    <font>
      <b/>
      <sz val="9"/>
      <color theme="1"/>
      <name val="Times New Roman"/>
      <family val="1"/>
    </font>
    <font>
      <u val="singleAccounting"/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i/>
      <sz val="9"/>
      <color rgb="FFFF0000"/>
      <name val="Arial"/>
      <family val="2"/>
    </font>
    <font>
      <b/>
      <sz val="9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0FF8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52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2" applyFont="1"/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4" fontId="11" fillId="3" borderId="0" xfId="0" applyNumberFormat="1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3" fontId="6" fillId="2" borderId="0" xfId="0" applyNumberFormat="1" applyFont="1" applyFill="1" applyAlignment="1">
      <alignment vertical="center"/>
    </xf>
    <xf numFmtId="3" fontId="6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3" fontId="6" fillId="0" borderId="0" xfId="0" applyNumberFormat="1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 indent="2"/>
    </xf>
    <xf numFmtId="3" fontId="6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3" fontId="3" fillId="3" borderId="0" xfId="2" applyNumberFormat="1" applyFont="1" applyFill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vertical="center"/>
    </xf>
    <xf numFmtId="14" fontId="4" fillId="2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3" fontId="6" fillId="3" borderId="0" xfId="0" applyNumberFormat="1" applyFont="1" applyFill="1" applyAlignment="1">
      <alignment horizontal="right" vertical="center"/>
    </xf>
    <xf numFmtId="3" fontId="9" fillId="3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3" fontId="6" fillId="5" borderId="2" xfId="2" applyNumberFormat="1" applyFont="1" applyFill="1" applyBorder="1" applyAlignment="1">
      <alignment vertical="center"/>
    </xf>
    <xf numFmtId="0" fontId="3" fillId="5" borderId="3" xfId="2" applyFont="1" applyFill="1" applyBorder="1" applyAlignment="1">
      <alignment vertical="center" wrapText="1"/>
    </xf>
    <xf numFmtId="49" fontId="3" fillId="5" borderId="2" xfId="2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vertical="center" wrapText="1"/>
    </xf>
    <xf numFmtId="49" fontId="3" fillId="2" borderId="2" xfId="2" applyNumberFormat="1" applyFont="1" applyFill="1" applyBorder="1" applyAlignment="1">
      <alignment horizontal="center" vertical="center"/>
    </xf>
    <xf numFmtId="3" fontId="15" fillId="2" borderId="4" xfId="2" applyNumberFormat="1" applyFont="1" applyFill="1" applyBorder="1" applyAlignment="1">
      <alignment vertical="center"/>
    </xf>
    <xf numFmtId="3" fontId="15" fillId="0" borderId="4" xfId="2" applyNumberFormat="1" applyFont="1" applyBorder="1" applyAlignment="1">
      <alignment vertical="center"/>
    </xf>
    <xf numFmtId="0" fontId="3" fillId="2" borderId="2" xfId="2" applyFont="1" applyFill="1" applyBorder="1" applyAlignment="1">
      <alignment horizontal="left" vertical="center" wrapText="1"/>
    </xf>
    <xf numFmtId="3" fontId="6" fillId="2" borderId="4" xfId="2" applyNumberFormat="1" applyFont="1" applyFill="1" applyBorder="1" applyAlignment="1">
      <alignment vertical="center"/>
    </xf>
    <xf numFmtId="0" fontId="3" fillId="2" borderId="2" xfId="2" applyFont="1" applyFill="1" applyBorder="1" applyAlignment="1">
      <alignment horizontal="left" vertical="center" wrapText="1" indent="1"/>
    </xf>
    <xf numFmtId="0" fontId="3" fillId="3" borderId="2" xfId="2" applyFont="1" applyFill="1" applyBorder="1" applyAlignment="1">
      <alignment horizontal="center" vertical="top"/>
    </xf>
    <xf numFmtId="3" fontId="6" fillId="6" borderId="4" xfId="2" applyNumberFormat="1" applyFont="1" applyFill="1" applyBorder="1" applyAlignment="1">
      <alignment vertical="center"/>
    </xf>
    <xf numFmtId="3" fontId="6" fillId="5" borderId="4" xfId="2" applyNumberFormat="1" applyFont="1" applyFill="1" applyBorder="1" applyAlignment="1">
      <alignment vertical="center"/>
    </xf>
    <xf numFmtId="0" fontId="3" fillId="3" borderId="2" xfId="2" applyFont="1" applyFill="1" applyBorder="1" applyAlignment="1">
      <alignment vertical="center" wrapText="1"/>
    </xf>
    <xf numFmtId="49" fontId="3" fillId="3" borderId="2" xfId="2" applyNumberFormat="1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left" vertical="center" wrapText="1"/>
    </xf>
    <xf numFmtId="3" fontId="6" fillId="3" borderId="4" xfId="2" applyNumberFormat="1" applyFont="1" applyFill="1" applyBorder="1" applyAlignment="1">
      <alignment vertical="center"/>
    </xf>
    <xf numFmtId="0" fontId="3" fillId="0" borderId="2" xfId="2" applyFont="1" applyBorder="1" applyAlignment="1">
      <alignment horizontal="left" vertical="center" wrapText="1"/>
    </xf>
    <xf numFmtId="49" fontId="3" fillId="0" borderId="2" xfId="2" applyNumberFormat="1" applyFont="1" applyBorder="1" applyAlignment="1">
      <alignment horizontal="center" vertical="center"/>
    </xf>
    <xf numFmtId="3" fontId="6" fillId="0" borderId="4" xfId="2" applyNumberFormat="1" applyFont="1" applyBorder="1" applyAlignment="1">
      <alignment vertical="center"/>
    </xf>
    <xf numFmtId="3" fontId="6" fillId="3" borderId="2" xfId="2" applyNumberFormat="1" applyFont="1" applyFill="1" applyBorder="1" applyAlignment="1">
      <alignment horizontal="right" vertical="center"/>
    </xf>
    <xf numFmtId="0" fontId="3" fillId="3" borderId="2" xfId="2" applyFont="1" applyFill="1" applyBorder="1" applyAlignment="1">
      <alignment horizontal="left" vertical="center" wrapText="1" indent="2"/>
    </xf>
    <xf numFmtId="0" fontId="3" fillId="5" borderId="2" xfId="2" applyFont="1" applyFill="1" applyBorder="1" applyAlignment="1">
      <alignment horizontal="left" vertical="center" wrapText="1"/>
    </xf>
    <xf numFmtId="3" fontId="6" fillId="6" borderId="4" xfId="3" applyNumberFormat="1" applyFont="1" applyFill="1" applyBorder="1" applyAlignment="1">
      <alignment vertical="center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top"/>
    </xf>
    <xf numFmtId="0" fontId="3" fillId="5" borderId="2" xfId="2" applyFont="1" applyFill="1" applyBorder="1" applyAlignment="1">
      <alignment horizontal="left" vertical="center" wrapText="1" indent="2"/>
    </xf>
    <xf numFmtId="0" fontId="16" fillId="0" borderId="0" xfId="0" applyFont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3" fontId="4" fillId="2" borderId="2" xfId="2" applyNumberFormat="1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3" fontId="6" fillId="7" borderId="2" xfId="2" applyNumberFormat="1" applyFont="1" applyFill="1" applyBorder="1" applyAlignment="1">
      <alignment vertical="center"/>
    </xf>
    <xf numFmtId="3" fontId="6" fillId="7" borderId="4" xfId="2" applyNumberFormat="1" applyFont="1" applyFill="1" applyBorder="1" applyAlignment="1">
      <alignment vertical="center"/>
    </xf>
    <xf numFmtId="3" fontId="9" fillId="5" borderId="4" xfId="2" applyNumberFormat="1" applyFont="1" applyFill="1" applyBorder="1" applyAlignment="1">
      <alignment vertical="center"/>
    </xf>
    <xf numFmtId="0" fontId="3" fillId="0" borderId="0" xfId="0" applyFont="1"/>
    <xf numFmtId="14" fontId="4" fillId="2" borderId="7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0" fontId="4" fillId="8" borderId="0" xfId="0" applyFont="1" applyFill="1" applyAlignment="1">
      <alignment vertical="center" wrapText="1"/>
    </xf>
    <xf numFmtId="49" fontId="3" fillId="8" borderId="0" xfId="0" applyNumberFormat="1" applyFont="1" applyFill="1" applyAlignment="1">
      <alignment horizontal="center" vertical="center"/>
    </xf>
    <xf numFmtId="3" fontId="9" fillId="8" borderId="0" xfId="0" applyNumberFormat="1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 wrapText="1"/>
    </xf>
    <xf numFmtId="3" fontId="6" fillId="8" borderId="4" xfId="2" applyNumberFormat="1" applyFont="1" applyFill="1" applyBorder="1" applyAlignment="1">
      <alignment vertical="center"/>
    </xf>
    <xf numFmtId="3" fontId="9" fillId="8" borderId="4" xfId="2" applyNumberFormat="1" applyFont="1" applyFill="1" applyBorder="1" applyAlignment="1">
      <alignment vertical="center"/>
    </xf>
    <xf numFmtId="49" fontId="4" fillId="8" borderId="2" xfId="2" applyNumberFormat="1" applyFont="1" applyFill="1" applyBorder="1" applyAlignment="1">
      <alignment horizontal="center" vertical="center"/>
    </xf>
    <xf numFmtId="0" fontId="3" fillId="8" borderId="2" xfId="2" applyFont="1" applyFill="1" applyBorder="1" applyAlignment="1">
      <alignment horizontal="left" vertical="center" wrapText="1"/>
    </xf>
    <xf numFmtId="3" fontId="17" fillId="8" borderId="4" xfId="2" applyNumberFormat="1" applyFont="1" applyFill="1" applyBorder="1" applyAlignment="1">
      <alignment vertical="center"/>
    </xf>
    <xf numFmtId="0" fontId="3" fillId="8" borderId="2" xfId="2" applyFont="1" applyFill="1" applyBorder="1" applyAlignment="1">
      <alignment horizontal="left" vertical="center" wrapText="1" indent="2"/>
    </xf>
    <xf numFmtId="3" fontId="9" fillId="8" borderId="2" xfId="2" applyNumberFormat="1" applyFont="1" applyFill="1" applyBorder="1" applyAlignment="1">
      <alignment vertical="center"/>
    </xf>
    <xf numFmtId="0" fontId="4" fillId="8" borderId="2" xfId="2" applyFont="1" applyFill="1" applyBorder="1" applyAlignment="1">
      <alignment horizontal="left" vertical="top" wrapText="1" indent="2"/>
    </xf>
    <xf numFmtId="0" fontId="4" fillId="8" borderId="2" xfId="2" applyFont="1" applyFill="1" applyBorder="1" applyAlignment="1">
      <alignment horizontal="center" vertical="center"/>
    </xf>
    <xf numFmtId="3" fontId="4" fillId="8" borderId="2" xfId="2" applyNumberFormat="1" applyFont="1" applyFill="1" applyBorder="1" applyAlignment="1">
      <alignment horizontal="center" vertical="center"/>
    </xf>
    <xf numFmtId="3" fontId="18" fillId="0" borderId="4" xfId="2" applyNumberFormat="1" applyFont="1" applyBorder="1" applyAlignment="1">
      <alignment vertical="center"/>
    </xf>
    <xf numFmtId="0" fontId="3" fillId="3" borderId="3" xfId="2" applyFont="1" applyFill="1" applyBorder="1" applyAlignment="1">
      <alignment horizontal="center" vertical="top"/>
    </xf>
    <xf numFmtId="3" fontId="19" fillId="3" borderId="0" xfId="0" applyNumberFormat="1" applyFont="1" applyFill="1" applyAlignment="1">
      <alignment vertical="center"/>
    </xf>
    <xf numFmtId="3" fontId="19" fillId="0" borderId="0" xfId="0" applyNumberFormat="1" applyFont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6" fillId="9" borderId="0" xfId="0" applyNumberFormat="1" applyFont="1" applyFill="1" applyAlignment="1">
      <alignment vertical="center"/>
    </xf>
    <xf numFmtId="3" fontId="6" fillId="9" borderId="0" xfId="0" applyNumberFormat="1" applyFont="1" applyFill="1"/>
    <xf numFmtId="3" fontId="6" fillId="3" borderId="4" xfId="2" applyNumberFormat="1" applyFont="1" applyFill="1" applyBorder="1" applyAlignment="1">
      <alignment horizontal="right" vertical="center"/>
    </xf>
    <xf numFmtId="0" fontId="3" fillId="3" borderId="2" xfId="2" applyFont="1" applyFill="1" applyBorder="1" applyAlignment="1">
      <alignment horizontal="left" vertical="center" wrapText="1" indent="3"/>
    </xf>
    <xf numFmtId="0" fontId="21" fillId="0" borderId="0" xfId="0" applyFont="1"/>
    <xf numFmtId="14" fontId="24" fillId="2" borderId="8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2" applyFont="1" applyAlignment="1">
      <alignment horizontal="left" vertical="top" wrapText="1"/>
    </xf>
    <xf numFmtId="166" fontId="2" fillId="3" borderId="0" xfId="4" applyNumberFormat="1" applyFont="1" applyFill="1"/>
    <xf numFmtId="166" fontId="0" fillId="0" borderId="0" xfId="4" applyNumberFormat="1" applyFont="1" applyFill="1"/>
    <xf numFmtId="164" fontId="2" fillId="3" borderId="0" xfId="4" applyNumberFormat="1" applyFont="1" applyFill="1"/>
    <xf numFmtId="166" fontId="25" fillId="0" borderId="0" xfId="4" applyNumberFormat="1" applyFont="1" applyFill="1"/>
    <xf numFmtId="166" fontId="29" fillId="0" borderId="15" xfId="4" applyNumberFormat="1" applyFont="1" applyFill="1" applyBorder="1"/>
    <xf numFmtId="166" fontId="29" fillId="3" borderId="15" xfId="4" applyNumberFormat="1" applyFont="1" applyFill="1" applyBorder="1"/>
    <xf numFmtId="166" fontId="30" fillId="3" borderId="0" xfId="4" applyNumberFormat="1" applyFont="1" applyFill="1"/>
    <xf numFmtId="166" fontId="29" fillId="0" borderId="0" xfId="4" applyNumberFormat="1" applyFont="1" applyFill="1"/>
    <xf numFmtId="166" fontId="29" fillId="3" borderId="0" xfId="4" applyNumberFormat="1" applyFont="1" applyFill="1"/>
    <xf numFmtId="166" fontId="30" fillId="0" borderId="0" xfId="4" applyNumberFormat="1" applyFont="1"/>
    <xf numFmtId="15" fontId="0" fillId="0" borderId="0" xfId="0" applyNumberFormat="1"/>
    <xf numFmtId="166" fontId="0" fillId="0" borderId="0" xfId="0" applyNumberFormat="1"/>
    <xf numFmtId="166" fontId="31" fillId="0" borderId="0" xfId="0" applyNumberFormat="1" applyFont="1"/>
    <xf numFmtId="0" fontId="31" fillId="0" borderId="0" xfId="0" applyFont="1"/>
    <xf numFmtId="164" fontId="0" fillId="0" borderId="0" xfId="0" applyNumberFormat="1"/>
    <xf numFmtId="166" fontId="29" fillId="0" borderId="15" xfId="0" applyNumberFormat="1" applyFont="1" applyBorder="1"/>
    <xf numFmtId="165" fontId="0" fillId="0" borderId="0" xfId="0" applyNumberFormat="1"/>
    <xf numFmtId="166" fontId="0" fillId="0" borderId="15" xfId="0" applyNumberFormat="1" applyBorder="1"/>
    <xf numFmtId="9" fontId="0" fillId="0" borderId="0" xfId="0" applyNumberFormat="1"/>
    <xf numFmtId="0" fontId="8" fillId="0" borderId="0" xfId="0" applyFont="1"/>
    <xf numFmtId="0" fontId="25" fillId="0" borderId="0" xfId="0" applyFont="1"/>
    <xf numFmtId="166" fontId="25" fillId="0" borderId="0" xfId="4" applyNumberFormat="1" applyFont="1" applyFill="1" applyAlignment="1"/>
    <xf numFmtId="168" fontId="32" fillId="0" borderId="0" xfId="5" quotePrefix="1" applyNumberFormat="1" applyFont="1" applyAlignment="1">
      <alignment horizontal="right" wrapText="1"/>
    </xf>
    <xf numFmtId="168" fontId="29" fillId="0" borderId="0" xfId="5" quotePrefix="1" applyNumberFormat="1" applyFont="1" applyAlignment="1">
      <alignment horizontal="right" wrapText="1"/>
    </xf>
    <xf numFmtId="0" fontId="29" fillId="0" borderId="0" xfId="1" applyFont="1"/>
    <xf numFmtId="0" fontId="33" fillId="0" borderId="0" xfId="0" applyFont="1"/>
    <xf numFmtId="166" fontId="25" fillId="0" borderId="0" xfId="4" applyNumberFormat="1" applyFont="1" applyAlignment="1"/>
    <xf numFmtId="0" fontId="29" fillId="3" borderId="15" xfId="1" applyFont="1" applyFill="1" applyBorder="1"/>
    <xf numFmtId="166" fontId="30" fillId="3" borderId="15" xfId="4" applyNumberFormat="1" applyFont="1" applyFill="1" applyBorder="1" applyAlignment="1">
      <alignment wrapText="1"/>
    </xf>
    <xf numFmtId="0" fontId="34" fillId="0" borderId="0" xfId="1" applyFont="1"/>
    <xf numFmtId="166" fontId="34" fillId="0" borderId="15" xfId="4" applyNumberFormat="1" applyFont="1" applyFill="1" applyBorder="1" applyAlignment="1">
      <alignment wrapText="1"/>
    </xf>
    <xf numFmtId="0" fontId="0" fillId="0" borderId="0" xfId="1" applyFont="1"/>
    <xf numFmtId="164" fontId="25" fillId="0" borderId="0" xfId="0" applyNumberFormat="1" applyFont="1"/>
    <xf numFmtId="0" fontId="0" fillId="0" borderId="0" xfId="1" applyFont="1" applyAlignment="1">
      <alignment horizontal="left"/>
    </xf>
    <xf numFmtId="164" fontId="25" fillId="3" borderId="0" xfId="0" applyNumberFormat="1" applyFont="1" applyFill="1"/>
    <xf numFmtId="0" fontId="0" fillId="3" borderId="0" xfId="0" applyFill="1"/>
    <xf numFmtId="164" fontId="30" fillId="3" borderId="15" xfId="0" applyNumberFormat="1" applyFont="1" applyFill="1" applyBorder="1"/>
    <xf numFmtId="0" fontId="25" fillId="3" borderId="0" xfId="0" applyFont="1" applyFill="1"/>
    <xf numFmtId="164" fontId="30" fillId="0" borderId="15" xfId="0" applyNumberFormat="1" applyFont="1" applyBorder="1"/>
    <xf numFmtId="166" fontId="34" fillId="0" borderId="0" xfId="4" applyNumberFormat="1" applyFont="1" applyFill="1" applyAlignment="1">
      <alignment wrapText="1"/>
    </xf>
    <xf numFmtId="0" fontId="30" fillId="0" borderId="0" xfId="0" applyFont="1"/>
    <xf numFmtId="164" fontId="30" fillId="0" borderId="15" xfId="1" applyNumberFormat="1" applyFont="1" applyBorder="1"/>
    <xf numFmtId="164" fontId="30" fillId="0" borderId="0" xfId="1" applyNumberFormat="1" applyFont="1"/>
    <xf numFmtId="164" fontId="30" fillId="0" borderId="0" xfId="0" applyNumberFormat="1" applyFont="1"/>
    <xf numFmtId="166" fontId="25" fillId="0" borderId="0" xfId="4" applyNumberFormat="1" applyFont="1" applyFill="1" applyAlignment="1">
      <alignment wrapText="1"/>
    </xf>
    <xf numFmtId="166" fontId="0" fillId="0" borderId="0" xfId="4" applyNumberFormat="1" applyFont="1" applyFill="1" applyAlignment="1">
      <alignment wrapText="1"/>
    </xf>
    <xf numFmtId="0" fontId="29" fillId="0" borderId="15" xfId="1" applyFont="1" applyBorder="1"/>
    <xf numFmtId="166" fontId="30" fillId="0" borderId="15" xfId="4" applyNumberFormat="1" applyFont="1" applyFill="1" applyBorder="1"/>
    <xf numFmtId="166" fontId="30" fillId="11" borderId="0" xfId="4" applyNumberFormat="1" applyFont="1" applyFill="1" applyAlignment="1">
      <alignment wrapText="1"/>
    </xf>
    <xf numFmtId="0" fontId="2" fillId="0" borderId="0" xfId="1"/>
    <xf numFmtId="164" fontId="34" fillId="0" borderId="0" xfId="4" applyNumberFormat="1" applyFont="1" applyFill="1" applyAlignment="1">
      <alignment wrapText="1"/>
    </xf>
    <xf numFmtId="166" fontId="25" fillId="0" borderId="0" xfId="0" applyNumberFormat="1" applyFont="1"/>
    <xf numFmtId="0" fontId="29" fillId="0" borderId="0" xfId="0" applyFont="1"/>
    <xf numFmtId="166" fontId="29" fillId="0" borderId="0" xfId="0" applyNumberFormat="1" applyFont="1"/>
    <xf numFmtId="164" fontId="32" fillId="0" borderId="0" xfId="0" applyNumberFormat="1" applyFont="1"/>
    <xf numFmtId="49" fontId="3" fillId="8" borderId="12" xfId="2" applyNumberFormat="1" applyFont="1" applyFill="1" applyBorder="1" applyAlignment="1">
      <alignment horizontal="center" vertical="center"/>
    </xf>
    <xf numFmtId="49" fontId="3" fillId="8" borderId="3" xfId="2" applyNumberFormat="1" applyFont="1" applyFill="1" applyBorder="1" applyAlignment="1">
      <alignment horizontal="center" vertical="center"/>
    </xf>
    <xf numFmtId="49" fontId="4" fillId="8" borderId="12" xfId="2" applyNumberFormat="1" applyFont="1" applyFill="1" applyBorder="1" applyAlignment="1">
      <alignment horizontal="center" vertical="center"/>
    </xf>
    <xf numFmtId="49" fontId="4" fillId="8" borderId="3" xfId="2" applyNumberFormat="1" applyFont="1" applyFill="1" applyBorder="1" applyAlignment="1">
      <alignment horizontal="center" vertical="center"/>
    </xf>
    <xf numFmtId="0" fontId="3" fillId="3" borderId="12" xfId="2" applyFont="1" applyFill="1" applyBorder="1" applyAlignment="1">
      <alignment horizontal="center" vertical="top"/>
    </xf>
    <xf numFmtId="0" fontId="3" fillId="3" borderId="13" xfId="2" applyFont="1" applyFill="1" applyBorder="1" applyAlignment="1">
      <alignment horizontal="center" vertical="top"/>
    </xf>
    <xf numFmtId="0" fontId="26" fillId="0" borderId="0" xfId="0" applyFont="1" applyAlignment="1">
      <alignment horizontal="center"/>
    </xf>
    <xf numFmtId="3" fontId="9" fillId="3" borderId="2" xfId="2" applyNumberFormat="1" applyFont="1" applyFill="1" applyBorder="1" applyAlignment="1">
      <alignment vertical="center"/>
    </xf>
    <xf numFmtId="3" fontId="9" fillId="3" borderId="4" xfId="2" applyNumberFormat="1" applyFont="1" applyFill="1" applyBorder="1" applyAlignment="1">
      <alignment vertical="center"/>
    </xf>
    <xf numFmtId="3" fontId="6" fillId="5" borderId="2" xfId="0" applyNumberFormat="1" applyFont="1" applyFill="1" applyBorder="1" applyAlignment="1">
      <alignment vertical="center"/>
    </xf>
    <xf numFmtId="3" fontId="4" fillId="2" borderId="0" xfId="2" applyNumberFormat="1" applyFont="1" applyFill="1" applyAlignment="1">
      <alignment vertical="center"/>
    </xf>
    <xf numFmtId="14" fontId="4" fillId="8" borderId="2" xfId="3" applyNumberFormat="1" applyFont="1" applyFill="1" applyBorder="1" applyAlignment="1">
      <alignment horizontal="center" vertical="center" wrapText="1"/>
    </xf>
    <xf numFmtId="49" fontId="3" fillId="8" borderId="2" xfId="2" applyNumberFormat="1" applyFont="1" applyFill="1" applyBorder="1" applyAlignment="1">
      <alignment horizontal="center" vertical="center"/>
    </xf>
    <xf numFmtId="166" fontId="25" fillId="0" borderId="0" xfId="0" applyNumberFormat="1" applyFont="1" applyAlignment="1">
      <alignment horizontal="center"/>
    </xf>
    <xf numFmtId="166" fontId="25" fillId="0" borderId="0" xfId="0" applyNumberFormat="1" applyFont="1" applyAlignment="1">
      <alignment horizontal="right"/>
    </xf>
    <xf numFmtId="166" fontId="25" fillId="0" borderId="0" xfId="6" applyNumberFormat="1" applyFont="1" applyFill="1"/>
    <xf numFmtId="166" fontId="2" fillId="0" borderId="0" xfId="6" applyNumberFormat="1" applyFont="1" applyFill="1"/>
    <xf numFmtId="166" fontId="30" fillId="0" borderId="0" xfId="6" applyNumberFormat="1" applyFont="1" applyFill="1"/>
    <xf numFmtId="165" fontId="2" fillId="3" borderId="0" xfId="6" applyFont="1" applyFill="1"/>
    <xf numFmtId="166" fontId="25" fillId="3" borderId="0" xfId="0" applyNumberFormat="1" applyFont="1" applyFill="1"/>
    <xf numFmtId="0" fontId="35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7" fillId="4" borderId="1" xfId="0" applyFont="1" applyFill="1" applyBorder="1"/>
    <xf numFmtId="0" fontId="37" fillId="4" borderId="1" xfId="0" applyFont="1" applyFill="1" applyBorder="1" applyAlignment="1">
      <alignment vertical="center"/>
    </xf>
    <xf numFmtId="166" fontId="30" fillId="0" borderId="15" xfId="0" applyNumberFormat="1" applyFont="1" applyBorder="1"/>
    <xf numFmtId="0" fontId="4" fillId="3" borderId="0" xfId="2" applyFont="1" applyFill="1" applyAlignment="1">
      <alignment horizontal="center" vertical="center" wrapText="1"/>
    </xf>
    <xf numFmtId="0" fontId="3" fillId="3" borderId="0" xfId="2" applyFont="1" applyFill="1" applyAlignment="1">
      <alignment horizontal="center" vertical="top"/>
    </xf>
    <xf numFmtId="0" fontId="38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166" fontId="32" fillId="0" borderId="15" xfId="0" applyNumberFormat="1" applyFont="1" applyBorder="1" applyAlignment="1">
      <alignment horizontal="left"/>
    </xf>
    <xf numFmtId="167" fontId="32" fillId="0" borderId="15" xfId="1" applyNumberFormat="1" applyFont="1" applyBorder="1" applyAlignment="1">
      <alignment horizontal="center" vertical="center" wrapText="1"/>
    </xf>
    <xf numFmtId="166" fontId="32" fillId="0" borderId="15" xfId="0" applyNumberFormat="1" applyFont="1" applyBorder="1" applyAlignment="1">
      <alignment horizontal="center"/>
    </xf>
    <xf numFmtId="15" fontId="32" fillId="0" borderId="15" xfId="0" applyNumberFormat="1" applyFont="1" applyBorder="1" applyAlignment="1">
      <alignment horizontal="center"/>
    </xf>
    <xf numFmtId="166" fontId="32" fillId="0" borderId="0" xfId="6" applyNumberFormat="1" applyFont="1" applyFill="1"/>
    <xf numFmtId="0" fontId="41" fillId="0" borderId="15" xfId="0" applyFont="1" applyBorder="1" applyAlignment="1">
      <alignment vertical="center"/>
    </xf>
    <xf numFmtId="15" fontId="40" fillId="0" borderId="15" xfId="0" applyNumberFormat="1" applyFont="1" applyBorder="1" applyAlignment="1">
      <alignment horizontal="center" vertical="center"/>
    </xf>
    <xf numFmtId="0" fontId="4" fillId="2" borderId="21" xfId="0" applyFont="1" applyFill="1" applyBorder="1" applyAlignment="1">
      <alignment vertical="center" wrapText="1"/>
    </xf>
    <xf numFmtId="14" fontId="4" fillId="2" borderId="23" xfId="0" applyNumberFormat="1" applyFont="1" applyFill="1" applyBorder="1" applyAlignment="1">
      <alignment horizontal="center" vertical="center" wrapText="1"/>
    </xf>
    <xf numFmtId="14" fontId="4" fillId="2" borderId="25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64" fontId="2" fillId="0" borderId="0" xfId="6" applyNumberFormat="1" applyFont="1" applyFill="1"/>
    <xf numFmtId="164" fontId="25" fillId="0" borderId="0" xfId="6" applyNumberFormat="1" applyFont="1" applyFill="1"/>
    <xf numFmtId="164" fontId="0" fillId="0" borderId="0" xfId="4" applyNumberFormat="1" applyFont="1" applyFill="1"/>
    <xf numFmtId="166" fontId="0" fillId="0" borderId="0" xfId="0" applyNumberFormat="1" applyAlignment="1">
      <alignment horizontal="right"/>
    </xf>
    <xf numFmtId="166" fontId="44" fillId="9" borderId="0" xfId="6" applyNumberFormat="1" applyFont="1" applyFill="1"/>
    <xf numFmtId="166" fontId="45" fillId="9" borderId="0" xfId="6" applyNumberFormat="1" applyFont="1" applyFill="1"/>
    <xf numFmtId="166" fontId="45" fillId="9" borderId="0" xfId="6" applyNumberFormat="1" applyFont="1" applyFill="1" applyAlignment="1">
      <alignment wrapText="1"/>
    </xf>
    <xf numFmtId="166" fontId="45" fillId="12" borderId="0" xfId="6" applyNumberFormat="1" applyFont="1" applyFill="1"/>
    <xf numFmtId="166" fontId="44" fillId="0" borderId="0" xfId="6" applyNumberFormat="1" applyFont="1" applyFill="1"/>
    <xf numFmtId="166" fontId="45" fillId="0" borderId="0" xfId="6" applyNumberFormat="1" applyFont="1" applyFill="1"/>
    <xf numFmtId="166" fontId="5" fillId="9" borderId="0" xfId="6" applyNumberFormat="1" applyFont="1" applyFill="1"/>
    <xf numFmtId="14" fontId="4" fillId="2" borderId="2" xfId="3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15" fontId="32" fillId="0" borderId="15" xfId="0" applyNumberFormat="1" applyFont="1" applyBorder="1" applyAlignment="1">
      <alignment horizontal="right"/>
    </xf>
    <xf numFmtId="166" fontId="45" fillId="9" borderId="0" xfId="6" applyNumberFormat="1" applyFont="1" applyFill="1" applyAlignment="1">
      <alignment vertical="top" wrapText="1"/>
    </xf>
    <xf numFmtId="166" fontId="45" fillId="9" borderId="0" xfId="6" applyNumberFormat="1" applyFont="1" applyFill="1" applyAlignment="1">
      <alignment vertical="top"/>
    </xf>
    <xf numFmtId="166" fontId="2" fillId="0" borderId="0" xfId="6" applyNumberFormat="1" applyFont="1" applyFill="1" applyAlignment="1">
      <alignment vertical="top"/>
    </xf>
    <xf numFmtId="164" fontId="25" fillId="0" borderId="0" xfId="6" applyNumberFormat="1" applyFont="1" applyFill="1" applyAlignment="1">
      <alignment vertical="top"/>
    </xf>
    <xf numFmtId="164" fontId="2" fillId="3" borderId="0" xfId="4" applyNumberFormat="1" applyFont="1" applyFill="1" applyAlignment="1">
      <alignment vertical="top"/>
    </xf>
    <xf numFmtId="0" fontId="5" fillId="9" borderId="0" xfId="2" applyFont="1" applyFill="1" applyAlignment="1">
      <alignment horizontal="left" vertical="top" wrapText="1"/>
    </xf>
    <xf numFmtId="15" fontId="40" fillId="0" borderId="15" xfId="0" applyNumberFormat="1" applyFont="1" applyBorder="1" applyAlignment="1">
      <alignment horizontal="right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15" fontId="47" fillId="0" borderId="15" xfId="0" applyNumberFormat="1" applyFont="1" applyBorder="1" applyAlignment="1">
      <alignment horizontal="right" vertical="center"/>
    </xf>
    <xf numFmtId="166" fontId="25" fillId="3" borderId="0" xfId="4" applyNumberFormat="1" applyFont="1" applyFill="1"/>
    <xf numFmtId="164" fontId="25" fillId="3" borderId="0" xfId="4" applyNumberFormat="1" applyFont="1" applyFill="1"/>
    <xf numFmtId="166" fontId="30" fillId="3" borderId="15" xfId="4" applyNumberFormat="1" applyFont="1" applyFill="1" applyBorder="1"/>
    <xf numFmtId="0" fontId="30" fillId="0" borderId="0" xfId="0" applyFont="1" applyAlignment="1">
      <alignment horizontal="center"/>
    </xf>
    <xf numFmtId="166" fontId="48" fillId="0" borderId="0" xfId="0" applyNumberFormat="1" applyFont="1"/>
    <xf numFmtId="165" fontId="25" fillId="0" borderId="0" xfId="0" applyNumberFormat="1" applyFont="1"/>
    <xf numFmtId="166" fontId="25" fillId="0" borderId="15" xfId="0" applyNumberFormat="1" applyFont="1" applyBorder="1"/>
    <xf numFmtId="9" fontId="25" fillId="0" borderId="0" xfId="0" applyNumberFormat="1" applyFont="1"/>
    <xf numFmtId="167" fontId="30" fillId="0" borderId="15" xfId="1" applyNumberFormat="1" applyFont="1" applyBorder="1" applyAlignment="1">
      <alignment horizontal="center" vertical="center" wrapText="1"/>
    </xf>
    <xf numFmtId="168" fontId="30" fillId="0" borderId="0" xfId="5" quotePrefix="1" applyNumberFormat="1" applyFont="1" applyAlignment="1">
      <alignment horizontal="right" wrapText="1"/>
    </xf>
    <xf numFmtId="166" fontId="49" fillId="0" borderId="15" xfId="4" applyNumberFormat="1" applyFont="1" applyFill="1" applyBorder="1" applyAlignment="1">
      <alignment wrapText="1"/>
    </xf>
    <xf numFmtId="166" fontId="49" fillId="0" borderId="0" xfId="4" applyNumberFormat="1" applyFont="1" applyFill="1" applyAlignment="1">
      <alignment wrapText="1"/>
    </xf>
    <xf numFmtId="3" fontId="52" fillId="3" borderId="4" xfId="2" applyNumberFormat="1" applyFont="1" applyFill="1" applyBorder="1" applyAlignment="1">
      <alignment vertical="center"/>
    </xf>
    <xf numFmtId="3" fontId="50" fillId="3" borderId="4" xfId="2" applyNumberFormat="1" applyFont="1" applyFill="1" applyBorder="1" applyAlignment="1">
      <alignment vertical="center"/>
    </xf>
    <xf numFmtId="3" fontId="50" fillId="3" borderId="2" xfId="2" applyNumberFormat="1" applyFont="1" applyFill="1" applyBorder="1" applyAlignment="1">
      <alignment vertical="center"/>
    </xf>
    <xf numFmtId="3" fontId="52" fillId="3" borderId="2" xfId="2" applyNumberFormat="1" applyFont="1" applyFill="1" applyBorder="1" applyAlignment="1">
      <alignment horizontal="right" vertical="center"/>
    </xf>
    <xf numFmtId="3" fontId="52" fillId="3" borderId="4" xfId="2" applyNumberFormat="1" applyFont="1" applyFill="1" applyBorder="1" applyAlignment="1">
      <alignment horizontal="right" vertical="center"/>
    </xf>
    <xf numFmtId="3" fontId="6" fillId="3" borderId="2" xfId="0" applyNumberFormat="1" applyFont="1" applyFill="1" applyBorder="1" applyAlignment="1">
      <alignment vertical="center"/>
    </xf>
    <xf numFmtId="14" fontId="4" fillId="3" borderId="2" xfId="3" applyNumberFormat="1" applyFont="1" applyFill="1" applyBorder="1" applyAlignment="1">
      <alignment horizontal="center" vertical="center" wrapText="1"/>
    </xf>
    <xf numFmtId="3" fontId="51" fillId="3" borderId="4" xfId="2" applyNumberFormat="1" applyFont="1" applyFill="1" applyBorder="1" applyAlignment="1">
      <alignment vertical="center"/>
    </xf>
    <xf numFmtId="3" fontId="25" fillId="3" borderId="0" xfId="0" applyNumberFormat="1" applyFont="1" applyFill="1"/>
    <xf numFmtId="3" fontId="25" fillId="3" borderId="2" xfId="0" applyNumberFormat="1" applyFont="1" applyFill="1" applyBorder="1"/>
    <xf numFmtId="3" fontId="52" fillId="3" borderId="2" xfId="2" applyNumberFormat="1" applyFont="1" applyFill="1" applyBorder="1" applyAlignment="1">
      <alignment vertical="center"/>
    </xf>
    <xf numFmtId="0" fontId="30" fillId="3" borderId="0" xfId="0" applyFont="1" applyFill="1"/>
    <xf numFmtId="0" fontId="53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vertical="center"/>
    </xf>
    <xf numFmtId="0" fontId="30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vertical="center"/>
    </xf>
    <xf numFmtId="14" fontId="24" fillId="3" borderId="2" xfId="3" applyNumberFormat="1" applyFont="1" applyFill="1" applyBorder="1" applyAlignment="1">
      <alignment horizontal="center" vertical="center" wrapText="1"/>
    </xf>
    <xf numFmtId="3" fontId="50" fillId="3" borderId="0" xfId="0" applyNumberFormat="1" applyFont="1" applyFill="1" applyAlignment="1">
      <alignment vertical="center"/>
    </xf>
    <xf numFmtId="3" fontId="52" fillId="3" borderId="0" xfId="0" applyNumberFormat="1" applyFont="1" applyFill="1" applyAlignment="1">
      <alignment vertical="center"/>
    </xf>
    <xf numFmtId="3" fontId="55" fillId="3" borderId="0" xfId="0" applyNumberFormat="1" applyFont="1" applyFill="1" applyAlignment="1">
      <alignment vertical="center"/>
    </xf>
    <xf numFmtId="3" fontId="52" fillId="3" borderId="0" xfId="0" applyNumberFormat="1" applyFont="1" applyFill="1"/>
    <xf numFmtId="3" fontId="52" fillId="3" borderId="0" xfId="0" applyNumberFormat="1" applyFont="1" applyFill="1" applyAlignment="1">
      <alignment horizontal="right" vertical="center"/>
    </xf>
    <xf numFmtId="3" fontId="52" fillId="3" borderId="2" xfId="0" applyNumberFormat="1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14" fontId="4" fillId="3" borderId="0" xfId="0" applyNumberFormat="1" applyFont="1" applyFill="1" applyAlignment="1">
      <alignment horizontal="center" vertical="center" wrapText="1"/>
    </xf>
    <xf numFmtId="3" fontId="3" fillId="3" borderId="0" xfId="0" applyNumberFormat="1" applyFont="1" applyFill="1" applyAlignment="1">
      <alignment vertical="center"/>
    </xf>
    <xf numFmtId="3" fontId="6" fillId="3" borderId="0" xfId="0" applyNumberFormat="1" applyFont="1" applyFill="1"/>
    <xf numFmtId="3" fontId="0" fillId="3" borderId="0" xfId="0" applyNumberFormat="1" applyFill="1"/>
    <xf numFmtId="3" fontId="4" fillId="3" borderId="2" xfId="2" applyNumberFormat="1" applyFont="1" applyFill="1" applyBorder="1" applyAlignment="1">
      <alignment horizontal="center" vertical="center"/>
    </xf>
    <xf numFmtId="168" fontId="29" fillId="3" borderId="0" xfId="5" quotePrefix="1" applyNumberFormat="1" applyFont="1" applyFill="1" applyAlignment="1">
      <alignment horizontal="right" wrapText="1"/>
    </xf>
    <xf numFmtId="166" fontId="30" fillId="3" borderId="0" xfId="4" applyNumberFormat="1" applyFont="1" applyFill="1" applyAlignment="1">
      <alignment wrapText="1"/>
    </xf>
    <xf numFmtId="164" fontId="34" fillId="3" borderId="0" xfId="4" applyNumberFormat="1" applyFont="1" applyFill="1" applyAlignment="1">
      <alignment wrapText="1"/>
    </xf>
    <xf numFmtId="166" fontId="25" fillId="3" borderId="0" xfId="0" applyNumberFormat="1" applyFont="1" applyFill="1" applyAlignment="1">
      <alignment horizontal="right"/>
    </xf>
    <xf numFmtId="166" fontId="25" fillId="3" borderId="0" xfId="0" applyNumberFormat="1" applyFont="1" applyFill="1" applyAlignment="1">
      <alignment horizontal="center"/>
    </xf>
    <xf numFmtId="164" fontId="32" fillId="3" borderId="0" xfId="0" applyNumberFormat="1" applyFont="1" applyFill="1"/>
    <xf numFmtId="166" fontId="30" fillId="3" borderId="15" xfId="0" applyNumberFormat="1" applyFont="1" applyFill="1" applyBorder="1"/>
    <xf numFmtId="3" fontId="30" fillId="3" borderId="0" xfId="0" applyNumberFormat="1" applyFont="1" applyFill="1"/>
    <xf numFmtId="164" fontId="56" fillId="0" borderId="0" xfId="0" applyNumberFormat="1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165" fontId="25" fillId="3" borderId="0" xfId="6" applyFont="1" applyFill="1"/>
    <xf numFmtId="0" fontId="58" fillId="0" borderId="0" xfId="0" applyFont="1" applyAlignment="1">
      <alignment horizontal="center"/>
    </xf>
    <xf numFmtId="166" fontId="30" fillId="0" borderId="15" xfId="0" applyNumberFormat="1" applyFont="1" applyBorder="1" applyAlignment="1">
      <alignment horizontal="left"/>
    </xf>
    <xf numFmtId="0" fontId="30" fillId="0" borderId="0" xfId="1" applyFont="1"/>
    <xf numFmtId="0" fontId="30" fillId="3" borderId="15" xfId="1" applyFont="1" applyFill="1" applyBorder="1"/>
    <xf numFmtId="0" fontId="49" fillId="0" borderId="0" xfId="1" applyFont="1"/>
    <xf numFmtId="0" fontId="25" fillId="0" borderId="0" xfId="1" applyFont="1"/>
    <xf numFmtId="0" fontId="25" fillId="0" borderId="0" xfId="1" applyFont="1" applyAlignment="1">
      <alignment horizontal="left"/>
    </xf>
    <xf numFmtId="0" fontId="30" fillId="0" borderId="15" xfId="1" applyFont="1" applyBorder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164" fontId="57" fillId="0" borderId="0" xfId="0" applyNumberFormat="1" applyFont="1" applyAlignment="1">
      <alignment vertical="center"/>
    </xf>
    <xf numFmtId="164" fontId="28" fillId="0" borderId="0" xfId="0" applyNumberFormat="1" applyFont="1" applyAlignment="1">
      <alignment vertical="center"/>
    </xf>
    <xf numFmtId="164" fontId="47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right"/>
    </xf>
    <xf numFmtId="164" fontId="30" fillId="3" borderId="15" xfId="4" applyNumberFormat="1" applyFont="1" applyFill="1" applyBorder="1"/>
    <xf numFmtId="164" fontId="30" fillId="3" borderId="0" xfId="4" applyNumberFormat="1" applyFont="1" applyFill="1"/>
    <xf numFmtId="164" fontId="48" fillId="0" borderId="0" xfId="0" applyNumberFormat="1" applyFont="1"/>
    <xf numFmtId="164" fontId="25" fillId="3" borderId="0" xfId="6" applyNumberFormat="1" applyFont="1" applyFill="1"/>
    <xf numFmtId="164" fontId="25" fillId="0" borderId="0" xfId="0" applyNumberFormat="1" applyFont="1" applyAlignment="1">
      <alignment horizontal="right"/>
    </xf>
    <xf numFmtId="164" fontId="58" fillId="0" borderId="0" xfId="0" applyNumberFormat="1" applyFont="1" applyAlignment="1">
      <alignment horizontal="center"/>
    </xf>
    <xf numFmtId="164" fontId="30" fillId="0" borderId="15" xfId="0" applyNumberFormat="1" applyFont="1" applyBorder="1" applyAlignment="1">
      <alignment horizontal="left"/>
    </xf>
    <xf numFmtId="164" fontId="25" fillId="0" borderId="0" xfId="4" applyNumberFormat="1" applyFont="1" applyFill="1" applyAlignment="1"/>
    <xf numFmtId="164" fontId="25" fillId="0" borderId="0" xfId="4" applyNumberFormat="1" applyFont="1" applyAlignment="1"/>
    <xf numFmtId="164" fontId="30" fillId="3" borderId="15" xfId="1" applyNumberFormat="1" applyFont="1" applyFill="1" applyBorder="1"/>
    <xf numFmtId="164" fontId="49" fillId="0" borderId="0" xfId="1" applyNumberFormat="1" applyFont="1"/>
    <xf numFmtId="164" fontId="25" fillId="0" borderId="0" xfId="1" applyNumberFormat="1" applyFont="1"/>
    <xf numFmtId="164" fontId="25" fillId="0" borderId="0" xfId="1" applyNumberFormat="1" applyFont="1" applyAlignment="1">
      <alignment horizontal="left"/>
    </xf>
    <xf numFmtId="164" fontId="30" fillId="0" borderId="0" xfId="0" applyNumberFormat="1" applyFont="1" applyAlignment="1">
      <alignment horizontal="center"/>
    </xf>
    <xf numFmtId="164" fontId="30" fillId="0" borderId="0" xfId="5" quotePrefix="1" applyNumberFormat="1" applyFont="1" applyAlignment="1">
      <alignment horizontal="right" wrapText="1"/>
    </xf>
    <xf numFmtId="164" fontId="49" fillId="0" borderId="15" xfId="4" applyNumberFormat="1" applyFont="1" applyFill="1" applyBorder="1" applyAlignment="1">
      <alignment wrapText="1"/>
    </xf>
    <xf numFmtId="164" fontId="49" fillId="0" borderId="0" xfId="4" applyNumberFormat="1" applyFont="1" applyFill="1" applyAlignment="1">
      <alignment wrapText="1"/>
    </xf>
    <xf numFmtId="164" fontId="25" fillId="0" borderId="0" xfId="4" applyNumberFormat="1" applyFont="1" applyFill="1" applyAlignment="1">
      <alignment wrapText="1"/>
    </xf>
    <xf numFmtId="164" fontId="30" fillId="0" borderId="15" xfId="4" applyNumberFormat="1" applyFont="1" applyFill="1" applyBorder="1"/>
    <xf numFmtId="169" fontId="25" fillId="0" borderId="0" xfId="0" applyNumberFormat="1" applyFont="1"/>
    <xf numFmtId="14" fontId="30" fillId="0" borderId="15" xfId="0" applyNumberFormat="1" applyFont="1" applyBorder="1" applyAlignment="1">
      <alignment horizontal="right"/>
    </xf>
    <xf numFmtId="14" fontId="30" fillId="0" borderId="15" xfId="0" applyNumberFormat="1" applyFont="1" applyBorder="1" applyAlignment="1">
      <alignment horizontal="center"/>
    </xf>
    <xf numFmtId="14" fontId="30" fillId="0" borderId="15" xfId="1" applyNumberFormat="1" applyFont="1" applyBorder="1" applyAlignment="1">
      <alignment horizontal="center" vertical="center" wrapText="1"/>
    </xf>
    <xf numFmtId="0" fontId="59" fillId="0" borderId="0" xfId="0" applyFont="1"/>
    <xf numFmtId="0" fontId="60" fillId="0" borderId="0" xfId="0" applyFont="1" applyAlignment="1">
      <alignment horizontal="left" vertical="center" indent="1"/>
    </xf>
    <xf numFmtId="0" fontId="60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 indent="1"/>
    </xf>
    <xf numFmtId="166" fontId="30" fillId="0" borderId="15" xfId="0" applyNumberFormat="1" applyFont="1" applyBorder="1" applyAlignment="1">
      <alignment horizontal="center"/>
    </xf>
    <xf numFmtId="0" fontId="28" fillId="0" borderId="15" xfId="0" applyFont="1" applyBorder="1" applyAlignment="1">
      <alignment vertical="center"/>
    </xf>
    <xf numFmtId="0" fontId="54" fillId="9" borderId="0" xfId="2" applyFont="1" applyFill="1" applyAlignment="1">
      <alignment horizontal="left" vertical="top" wrapText="1"/>
    </xf>
    <xf numFmtId="0" fontId="30" fillId="0" borderId="0" xfId="2" applyFont="1" applyAlignment="1">
      <alignment horizontal="left" vertical="top" wrapText="1"/>
    </xf>
    <xf numFmtId="14" fontId="25" fillId="0" borderId="0" xfId="0" applyNumberFormat="1" applyFont="1"/>
    <xf numFmtId="166" fontId="44" fillId="9" borderId="0" xfId="6" applyNumberFormat="1" applyFont="1" applyFill="1" applyAlignment="1">
      <alignment vertical="top" wrapText="1"/>
    </xf>
    <xf numFmtId="166" fontId="44" fillId="9" borderId="0" xfId="6" applyNumberFormat="1" applyFont="1" applyFill="1" applyAlignment="1">
      <alignment vertical="top"/>
    </xf>
    <xf numFmtId="166" fontId="30" fillId="0" borderId="0" xfId="4" applyNumberFormat="1" applyFont="1" applyFill="1"/>
    <xf numFmtId="166" fontId="54" fillId="9" borderId="0" xfId="6" applyNumberFormat="1" applyFont="1" applyFill="1"/>
    <xf numFmtId="15" fontId="25" fillId="0" borderId="0" xfId="0" applyNumberFormat="1" applyFont="1"/>
    <xf numFmtId="0" fontId="25" fillId="0" borderId="0" xfId="0" applyFont="1" applyAlignment="1">
      <alignment wrapText="1"/>
    </xf>
    <xf numFmtId="166" fontId="44" fillId="9" borderId="0" xfId="6" applyNumberFormat="1" applyFont="1" applyFill="1" applyAlignment="1">
      <alignment wrapText="1"/>
    </xf>
    <xf numFmtId="166" fontId="44" fillId="12" borderId="0" xfId="6" applyNumberFormat="1" applyFont="1" applyFill="1"/>
    <xf numFmtId="0" fontId="46" fillId="0" borderId="0" xfId="0" applyFont="1"/>
    <xf numFmtId="0" fontId="14" fillId="0" borderId="0" xfId="0" applyFont="1" applyAlignment="1">
      <alignment vertical="center"/>
    </xf>
    <xf numFmtId="0" fontId="62" fillId="0" borderId="0" xfId="0" applyFont="1" applyAlignment="1">
      <alignment vertical="center" wrapText="1"/>
    </xf>
    <xf numFmtId="0" fontId="62" fillId="0" borderId="0" xfId="0" applyFont="1"/>
    <xf numFmtId="0" fontId="62" fillId="0" borderId="0" xfId="0" applyFont="1" applyAlignment="1">
      <alignment vertical="center"/>
    </xf>
    <xf numFmtId="0" fontId="21" fillId="13" borderId="0" xfId="0" applyFont="1" applyFill="1"/>
    <xf numFmtId="0" fontId="30" fillId="13" borderId="0" xfId="0" applyFont="1" applyFill="1"/>
    <xf numFmtId="0" fontId="63" fillId="0" borderId="0" xfId="0" applyFont="1" applyAlignment="1">
      <alignment horizontal="center"/>
    </xf>
    <xf numFmtId="14" fontId="47" fillId="0" borderId="15" xfId="0" applyNumberFormat="1" applyFont="1" applyBorder="1" applyAlignment="1">
      <alignment horizontal="right" vertical="center"/>
    </xf>
    <xf numFmtId="3" fontId="50" fillId="5" borderId="4" xfId="2" applyNumberFormat="1" applyFont="1" applyFill="1" applyBorder="1" applyAlignment="1">
      <alignment vertical="center"/>
    </xf>
    <xf numFmtId="3" fontId="52" fillId="5" borderId="4" xfId="2" applyNumberFormat="1" applyFont="1" applyFill="1" applyBorder="1" applyAlignment="1">
      <alignment vertical="center"/>
    </xf>
    <xf numFmtId="3" fontId="50" fillId="14" borderId="4" xfId="2" applyNumberFormat="1" applyFont="1" applyFill="1" applyBorder="1" applyAlignment="1">
      <alignment vertical="center"/>
    </xf>
    <xf numFmtId="0" fontId="25" fillId="14" borderId="0" xfId="0" applyFont="1" applyFill="1"/>
    <xf numFmtId="15" fontId="63" fillId="0" borderId="15" xfId="0" applyNumberFormat="1" applyFont="1" applyBorder="1" applyAlignment="1">
      <alignment horizontal="right" vertical="center"/>
    </xf>
    <xf numFmtId="15" fontId="63" fillId="14" borderId="15" xfId="0" applyNumberFormat="1" applyFont="1" applyFill="1" applyBorder="1" applyAlignment="1">
      <alignment horizontal="right" vertical="center"/>
    </xf>
    <xf numFmtId="0" fontId="56" fillId="0" borderId="0" xfId="0" applyFont="1"/>
    <xf numFmtId="0" fontId="63" fillId="0" borderId="0" xfId="0" applyFont="1" applyAlignment="1">
      <alignment vertical="center"/>
    </xf>
    <xf numFmtId="164" fontId="63" fillId="0" borderId="0" xfId="0" applyNumberFormat="1" applyFont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vertical="center"/>
    </xf>
    <xf numFmtId="164" fontId="56" fillId="0" borderId="0" xfId="0" applyNumberFormat="1" applyFont="1" applyAlignment="1">
      <alignment vertical="center"/>
    </xf>
    <xf numFmtId="0" fontId="64" fillId="0" borderId="0" xfId="0" applyFont="1" applyAlignment="1">
      <alignment vertical="center"/>
    </xf>
    <xf numFmtId="164" fontId="64" fillId="0" borderId="0" xfId="0" applyNumberFormat="1" applyFont="1" applyAlignment="1">
      <alignment vertical="center"/>
    </xf>
    <xf numFmtId="0" fontId="65" fillId="0" borderId="0" xfId="0" applyFont="1" applyAlignment="1">
      <alignment vertical="center"/>
    </xf>
    <xf numFmtId="164" fontId="65" fillId="0" borderId="0" xfId="0" applyNumberFormat="1" applyFont="1" applyAlignment="1">
      <alignment vertical="center"/>
    </xf>
    <xf numFmtId="0" fontId="66" fillId="13" borderId="0" xfId="0" applyFont="1" applyFill="1"/>
    <xf numFmtId="0" fontId="63" fillId="13" borderId="0" xfId="0" applyFont="1" applyFill="1"/>
    <xf numFmtId="164" fontId="63" fillId="0" borderId="0" xfId="0" applyNumberFormat="1" applyFont="1" applyAlignment="1">
      <alignment horizontal="center"/>
    </xf>
    <xf numFmtId="166" fontId="63" fillId="0" borderId="0" xfId="6" applyNumberFormat="1" applyFont="1" applyFill="1"/>
    <xf numFmtId="164" fontId="63" fillId="0" borderId="0" xfId="0" applyNumberFormat="1" applyFont="1" applyAlignment="1">
      <alignment horizontal="right"/>
    </xf>
    <xf numFmtId="0" fontId="63" fillId="0" borderId="0" xfId="0" applyFont="1" applyAlignment="1">
      <alignment horizontal="right"/>
    </xf>
    <xf numFmtId="0" fontId="65" fillId="0" borderId="15" xfId="0" applyFont="1" applyBorder="1" applyAlignment="1">
      <alignment vertical="center"/>
    </xf>
    <xf numFmtId="0" fontId="63" fillId="0" borderId="0" xfId="2" applyFont="1" applyAlignment="1">
      <alignment horizontal="left" vertical="top" wrapText="1"/>
    </xf>
    <xf numFmtId="164" fontId="56" fillId="3" borderId="0" xfId="4" applyNumberFormat="1" applyFont="1" applyFill="1"/>
    <xf numFmtId="166" fontId="56" fillId="3" borderId="0" xfId="4" applyNumberFormat="1" applyFont="1" applyFill="1"/>
    <xf numFmtId="166" fontId="56" fillId="0" borderId="0" xfId="6" applyNumberFormat="1" applyFont="1" applyFill="1"/>
    <xf numFmtId="14" fontId="56" fillId="0" borderId="0" xfId="0" applyNumberFormat="1" applyFont="1"/>
    <xf numFmtId="0" fontId="63" fillId="0" borderId="0" xfId="0" applyFont="1"/>
    <xf numFmtId="164" fontId="63" fillId="3" borderId="15" xfId="4" applyNumberFormat="1" applyFont="1" applyFill="1" applyBorder="1"/>
    <xf numFmtId="166" fontId="63" fillId="3" borderId="15" xfId="4" applyNumberFormat="1" applyFont="1" applyFill="1" applyBorder="1"/>
    <xf numFmtId="164" fontId="63" fillId="3" borderId="0" xfId="4" applyNumberFormat="1" applyFont="1" applyFill="1"/>
    <xf numFmtId="166" fontId="63" fillId="0" borderId="0" xfId="4" applyNumberFormat="1" applyFont="1" applyFill="1"/>
    <xf numFmtId="166" fontId="56" fillId="0" borderId="0" xfId="4" applyNumberFormat="1" applyFont="1" applyFill="1"/>
    <xf numFmtId="166" fontId="63" fillId="3" borderId="0" xfId="4" applyNumberFormat="1" applyFont="1" applyFill="1"/>
    <xf numFmtId="166" fontId="63" fillId="0" borderId="15" xfId="4" applyNumberFormat="1" applyFont="1" applyFill="1" applyBorder="1"/>
    <xf numFmtId="166" fontId="63" fillId="0" borderId="0" xfId="4" applyNumberFormat="1" applyFont="1"/>
    <xf numFmtId="164" fontId="63" fillId="0" borderId="0" xfId="0" applyNumberFormat="1" applyFont="1"/>
    <xf numFmtId="166" fontId="63" fillId="0" borderId="15" xfId="0" applyNumberFormat="1" applyFont="1" applyBorder="1" applyAlignment="1">
      <alignment horizontal="center"/>
    </xf>
    <xf numFmtId="15" fontId="56" fillId="0" borderId="0" xfId="0" applyNumberFormat="1" applyFont="1"/>
    <xf numFmtId="166" fontId="56" fillId="0" borderId="0" xfId="0" applyNumberFormat="1" applyFont="1"/>
    <xf numFmtId="166" fontId="68" fillId="0" borderId="0" xfId="0" applyNumberFormat="1" applyFont="1"/>
    <xf numFmtId="164" fontId="68" fillId="0" borderId="0" xfId="0" applyNumberFormat="1" applyFont="1"/>
    <xf numFmtId="0" fontId="56" fillId="0" borderId="0" xfId="0" applyFont="1" applyAlignment="1">
      <alignment wrapText="1"/>
    </xf>
    <xf numFmtId="165" fontId="56" fillId="3" borderId="0" xfId="6" applyFont="1" applyFill="1"/>
    <xf numFmtId="164" fontId="56" fillId="3" borderId="0" xfId="6" applyNumberFormat="1" applyFont="1" applyFill="1"/>
    <xf numFmtId="166" fontId="63" fillId="0" borderId="15" xfId="0" applyNumberFormat="1" applyFont="1" applyBorder="1"/>
    <xf numFmtId="164" fontId="63" fillId="0" borderId="15" xfId="0" applyNumberFormat="1" applyFont="1" applyBorder="1"/>
    <xf numFmtId="164" fontId="56" fillId="0" borderId="0" xfId="0" applyNumberFormat="1" applyFont="1" applyAlignment="1">
      <alignment horizontal="right"/>
    </xf>
    <xf numFmtId="165" fontId="56" fillId="0" borderId="0" xfId="0" applyNumberFormat="1" applyFont="1"/>
    <xf numFmtId="166" fontId="56" fillId="0" borderId="15" xfId="0" applyNumberFormat="1" applyFont="1" applyBorder="1"/>
    <xf numFmtId="9" fontId="56" fillId="0" borderId="0" xfId="0" applyNumberFormat="1" applyFont="1"/>
    <xf numFmtId="169" fontId="56" fillId="0" borderId="0" xfId="0" applyNumberFormat="1" applyFont="1"/>
    <xf numFmtId="166" fontId="63" fillId="0" borderId="15" xfId="0" applyNumberFormat="1" applyFont="1" applyBorder="1" applyAlignment="1">
      <alignment horizontal="left"/>
    </xf>
    <xf numFmtId="164" fontId="63" fillId="0" borderId="15" xfId="0" applyNumberFormat="1" applyFont="1" applyBorder="1" applyAlignment="1">
      <alignment horizontal="left"/>
    </xf>
    <xf numFmtId="167" fontId="63" fillId="0" borderId="15" xfId="1" applyNumberFormat="1" applyFont="1" applyBorder="1" applyAlignment="1">
      <alignment horizontal="center" vertical="center" wrapText="1"/>
    </xf>
    <xf numFmtId="166" fontId="56" fillId="0" borderId="0" xfId="4" applyNumberFormat="1" applyFont="1" applyFill="1" applyAlignment="1"/>
    <xf numFmtId="164" fontId="56" fillId="0" borderId="0" xfId="4" applyNumberFormat="1" applyFont="1" applyFill="1" applyAlignment="1"/>
    <xf numFmtId="168" fontId="63" fillId="0" borderId="0" xfId="5" quotePrefix="1" applyNumberFormat="1" applyFont="1" applyAlignment="1">
      <alignment horizontal="right" wrapText="1"/>
    </xf>
    <xf numFmtId="0" fontId="63" fillId="0" borderId="0" xfId="1" applyFont="1"/>
    <xf numFmtId="164" fontId="63" fillId="0" borderId="0" xfId="1" applyNumberFormat="1" applyFont="1"/>
    <xf numFmtId="166" fontId="56" fillId="0" borderId="0" xfId="4" applyNumberFormat="1" applyFont="1" applyAlignment="1"/>
    <xf numFmtId="164" fontId="56" fillId="0" borderId="0" xfId="4" applyNumberFormat="1" applyFont="1" applyAlignment="1"/>
    <xf numFmtId="0" fontId="63" fillId="3" borderId="15" xfId="1" applyFont="1" applyFill="1" applyBorder="1"/>
    <xf numFmtId="164" fontId="63" fillId="3" borderId="15" xfId="1" applyNumberFormat="1" applyFont="1" applyFill="1" applyBorder="1"/>
    <xf numFmtId="166" fontId="63" fillId="3" borderId="15" xfId="4" applyNumberFormat="1" applyFont="1" applyFill="1" applyBorder="1" applyAlignment="1">
      <alignment wrapText="1"/>
    </xf>
    <xf numFmtId="0" fontId="64" fillId="0" borderId="0" xfId="1" applyFont="1"/>
    <xf numFmtId="164" fontId="64" fillId="0" borderId="0" xfId="1" applyNumberFormat="1" applyFont="1"/>
    <xf numFmtId="166" fontId="64" fillId="0" borderId="15" xfId="4" applyNumberFormat="1" applyFont="1" applyFill="1" applyBorder="1" applyAlignment="1">
      <alignment wrapText="1"/>
    </xf>
    <xf numFmtId="0" fontId="56" fillId="0" borderId="0" xfId="1" applyFont="1"/>
    <xf numFmtId="164" fontId="56" fillId="0" borderId="0" xfId="1" applyNumberFormat="1" applyFont="1"/>
    <xf numFmtId="0" fontId="56" fillId="0" borderId="0" xfId="1" applyFont="1" applyAlignment="1">
      <alignment horizontal="left"/>
    </xf>
    <xf numFmtId="164" fontId="56" fillId="0" borderId="0" xfId="1" applyNumberFormat="1" applyFont="1" applyAlignment="1">
      <alignment horizontal="left"/>
    </xf>
    <xf numFmtId="0" fontId="56" fillId="3" borderId="0" xfId="0" applyFont="1" applyFill="1"/>
    <xf numFmtId="164" fontId="63" fillId="3" borderId="15" xfId="0" applyNumberFormat="1" applyFont="1" applyFill="1" applyBorder="1"/>
    <xf numFmtId="166" fontId="56" fillId="3" borderId="0" xfId="0" applyNumberFormat="1" applyFont="1" applyFill="1"/>
    <xf numFmtId="166" fontId="64" fillId="0" borderId="0" xfId="4" applyNumberFormat="1" applyFont="1" applyFill="1" applyAlignment="1">
      <alignment wrapText="1"/>
    </xf>
    <xf numFmtId="164" fontId="63" fillId="0" borderId="15" xfId="1" applyNumberFormat="1" applyFont="1" applyBorder="1"/>
    <xf numFmtId="166" fontId="56" fillId="0" borderId="0" xfId="4" applyNumberFormat="1" applyFont="1" applyFill="1" applyAlignment="1">
      <alignment wrapText="1"/>
    </xf>
    <xf numFmtId="0" fontId="63" fillId="0" borderId="15" xfId="1" applyFont="1" applyBorder="1"/>
    <xf numFmtId="164" fontId="63" fillId="0" borderId="0" xfId="5" quotePrefix="1" applyNumberFormat="1" applyFont="1" applyAlignment="1">
      <alignment horizontal="right" wrapText="1"/>
    </xf>
    <xf numFmtId="164" fontId="64" fillId="0" borderId="15" xfId="4" applyNumberFormat="1" applyFont="1" applyFill="1" applyBorder="1" applyAlignment="1">
      <alignment wrapText="1"/>
    </xf>
    <xf numFmtId="0" fontId="69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164" fontId="56" fillId="3" borderId="0" xfId="0" applyNumberFormat="1" applyFont="1" applyFill="1"/>
    <xf numFmtId="0" fontId="71" fillId="0" borderId="0" xfId="0" applyFont="1" applyAlignment="1">
      <alignment vertical="center" wrapText="1"/>
    </xf>
    <xf numFmtId="0" fontId="71" fillId="0" borderId="0" xfId="0" applyFont="1"/>
    <xf numFmtId="0" fontId="71" fillId="0" borderId="0" xfId="0" applyFont="1" applyAlignment="1">
      <alignment vertical="center"/>
    </xf>
    <xf numFmtId="164" fontId="64" fillId="0" borderId="0" xfId="4" applyNumberFormat="1" applyFont="1" applyFill="1" applyAlignment="1">
      <alignment wrapText="1"/>
    </xf>
    <xf numFmtId="164" fontId="56" fillId="0" borderId="0" xfId="4" applyNumberFormat="1" applyFont="1" applyFill="1" applyAlignment="1">
      <alignment wrapText="1"/>
    </xf>
    <xf numFmtId="164" fontId="63" fillId="0" borderId="15" xfId="4" applyNumberFormat="1" applyFont="1" applyFill="1" applyBorder="1"/>
    <xf numFmtId="164" fontId="72" fillId="15" borderId="0" xfId="1" applyNumberFormat="1" applyFont="1" applyFill="1"/>
    <xf numFmtId="164" fontId="73" fillId="15" borderId="0" xfId="1" applyNumberFormat="1" applyFont="1" applyFill="1"/>
    <xf numFmtId="0" fontId="58" fillId="0" borderId="0" xfId="0" applyFont="1" applyAlignment="1">
      <alignment horizontal="center"/>
    </xf>
    <xf numFmtId="166" fontId="30" fillId="0" borderId="0" xfId="0" applyNumberFormat="1" applyFont="1" applyAlignment="1">
      <alignment horizontal="center"/>
    </xf>
    <xf numFmtId="0" fontId="57" fillId="0" borderId="0" xfId="0" applyFont="1" applyAlignment="1">
      <alignment horizontal="left" vertical="center" wrapText="1"/>
    </xf>
    <xf numFmtId="0" fontId="6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166" fontId="63" fillId="0" borderId="0" xfId="0" applyNumberFormat="1" applyFont="1" applyAlignment="1">
      <alignment horizontal="center"/>
    </xf>
    <xf numFmtId="0" fontId="64" fillId="0" borderId="0" xfId="0" applyFont="1" applyAlignment="1">
      <alignment horizontal="left" vertical="center" wrapText="1"/>
    </xf>
    <xf numFmtId="0" fontId="67" fillId="0" borderId="0" xfId="0" applyFont="1" applyAlignment="1">
      <alignment horizontal="center"/>
    </xf>
    <xf numFmtId="49" fontId="4" fillId="8" borderId="12" xfId="2" applyNumberFormat="1" applyFont="1" applyFill="1" applyBorder="1" applyAlignment="1">
      <alignment horizontal="center" vertical="center"/>
    </xf>
    <xf numFmtId="49" fontId="4" fillId="8" borderId="3" xfId="2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3" fillId="3" borderId="0" xfId="2" applyNumberFormat="1" applyFont="1" applyFill="1" applyAlignment="1">
      <alignment horizontal="center" vertical="center"/>
    </xf>
    <xf numFmtId="49" fontId="3" fillId="8" borderId="12" xfId="2" applyNumberFormat="1" applyFont="1" applyFill="1" applyBorder="1" applyAlignment="1">
      <alignment horizontal="center" vertical="center"/>
    </xf>
    <xf numFmtId="49" fontId="3" fillId="8" borderId="3" xfId="2" applyNumberFormat="1" applyFont="1" applyFill="1" applyBorder="1" applyAlignment="1">
      <alignment horizontal="center" vertical="center"/>
    </xf>
    <xf numFmtId="0" fontId="4" fillId="8" borderId="2" xfId="2" applyFont="1" applyFill="1" applyBorder="1" applyAlignment="1">
      <alignment horizontal="left" vertical="center" wrapText="1"/>
    </xf>
    <xf numFmtId="0" fontId="4" fillId="8" borderId="15" xfId="2" applyFont="1" applyFill="1" applyBorder="1" applyAlignment="1">
      <alignment horizontal="left" vertical="center" wrapText="1"/>
    </xf>
    <xf numFmtId="0" fontId="4" fillId="8" borderId="6" xfId="2" applyFont="1" applyFill="1" applyBorder="1" applyAlignment="1">
      <alignment horizontal="left" vertical="center" wrapText="1"/>
    </xf>
    <xf numFmtId="0" fontId="7" fillId="8" borderId="16" xfId="2" applyFont="1" applyFill="1" applyBorder="1" applyAlignment="1">
      <alignment horizontal="left" vertical="center" wrapText="1"/>
    </xf>
    <xf numFmtId="0" fontId="7" fillId="8" borderId="4" xfId="2" applyFont="1" applyFill="1" applyBorder="1" applyAlignment="1">
      <alignment horizontal="left" vertical="center" wrapText="1"/>
    </xf>
    <xf numFmtId="0" fontId="3" fillId="3" borderId="12" xfId="2" applyFont="1" applyFill="1" applyBorder="1" applyAlignment="1">
      <alignment horizontal="center" vertical="top"/>
    </xf>
    <xf numFmtId="0" fontId="3" fillId="3" borderId="3" xfId="2" applyFont="1" applyFill="1" applyBorder="1" applyAlignment="1">
      <alignment horizontal="center" vertical="top"/>
    </xf>
    <xf numFmtId="0" fontId="4" fillId="8" borderId="0" xfId="2" applyFont="1" applyFill="1" applyAlignment="1">
      <alignment horizontal="left" vertical="center" wrapText="1"/>
    </xf>
    <xf numFmtId="0" fontId="4" fillId="8" borderId="14" xfId="2" applyFont="1" applyFill="1" applyBorder="1" applyAlignment="1">
      <alignment horizontal="left" vertical="center" wrapText="1"/>
    </xf>
    <xf numFmtId="0" fontId="3" fillId="3" borderId="13" xfId="2" applyFont="1" applyFill="1" applyBorder="1" applyAlignment="1">
      <alignment horizontal="center" vertical="top"/>
    </xf>
    <xf numFmtId="0" fontId="4" fillId="8" borderId="1" xfId="2" applyFont="1" applyFill="1" applyBorder="1" applyAlignment="1">
      <alignment horizontal="left" vertical="center" wrapText="1"/>
    </xf>
    <xf numFmtId="0" fontId="4" fillId="8" borderId="9" xfId="2" applyFont="1" applyFill="1" applyBorder="1" applyAlignment="1">
      <alignment horizontal="left" vertical="center" wrapText="1"/>
    </xf>
    <xf numFmtId="0" fontId="0" fillId="10" borderId="0" xfId="0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4" fillId="2" borderId="0" xfId="2" applyNumberFormat="1" applyFont="1" applyFill="1" applyAlignment="1">
      <alignment horizontal="center" vertical="center"/>
    </xf>
    <xf numFmtId="0" fontId="4" fillId="8" borderId="5" xfId="2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center" vertical="center" wrapText="1"/>
    </xf>
    <xf numFmtId="0" fontId="4" fillId="8" borderId="9" xfId="2" applyFont="1" applyFill="1" applyBorder="1" applyAlignment="1">
      <alignment horizontal="center" vertical="center" wrapText="1"/>
    </xf>
    <xf numFmtId="0" fontId="4" fillId="8" borderId="10" xfId="2" applyFont="1" applyFill="1" applyBorder="1" applyAlignment="1">
      <alignment horizontal="center" vertical="center" wrapText="1"/>
    </xf>
    <xf numFmtId="0" fontId="4" fillId="8" borderId="15" xfId="2" applyFont="1" applyFill="1" applyBorder="1" applyAlignment="1">
      <alignment horizontal="center" vertical="center" wrapText="1"/>
    </xf>
    <xf numFmtId="0" fontId="4" fillId="8" borderId="6" xfId="2" applyFont="1" applyFill="1" applyBorder="1" applyAlignment="1">
      <alignment horizontal="center" vertical="center" wrapText="1"/>
    </xf>
    <xf numFmtId="0" fontId="4" fillId="8" borderId="2" xfId="2" applyFont="1" applyFill="1" applyBorder="1" applyAlignment="1">
      <alignment horizontal="center" vertical="center" wrapText="1"/>
    </xf>
    <xf numFmtId="3" fontId="4" fillId="8" borderId="15" xfId="2" applyNumberFormat="1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center" vertical="center" wrapText="1"/>
    </xf>
    <xf numFmtId="0" fontId="4" fillId="8" borderId="16" xfId="2" applyFont="1" applyFill="1" applyBorder="1" applyAlignment="1">
      <alignment horizontal="center" vertical="center" wrapText="1"/>
    </xf>
    <xf numFmtId="0" fontId="4" fillId="8" borderId="4" xfId="2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27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166" fontId="32" fillId="0" borderId="0" xfId="0" applyNumberFormat="1" applyFont="1" applyAlignment="1">
      <alignment horizontal="center"/>
    </xf>
    <xf numFmtId="3" fontId="4" fillId="8" borderId="10" xfId="2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3" fontId="4" fillId="8" borderId="2" xfId="2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7" fillId="5" borderId="16" xfId="2" applyFont="1" applyFill="1" applyBorder="1" applyAlignment="1">
      <alignment horizontal="left" vertical="center" wrapText="1"/>
    </xf>
    <xf numFmtId="0" fontId="7" fillId="5" borderId="4" xfId="2" applyFont="1" applyFill="1" applyBorder="1" applyAlignment="1">
      <alignment horizontal="left" vertical="center" wrapText="1"/>
    </xf>
    <xf numFmtId="49" fontId="3" fillId="5" borderId="12" xfId="2" applyNumberFormat="1" applyFont="1" applyFill="1" applyBorder="1" applyAlignment="1">
      <alignment horizontal="center" vertical="center"/>
    </xf>
    <xf numFmtId="49" fontId="3" fillId="5" borderId="3" xfId="2" applyNumberFormat="1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3" fontId="4" fillId="3" borderId="2" xfId="2" applyNumberFormat="1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5" borderId="0" xfId="2" applyFont="1" applyFill="1" applyAlignment="1">
      <alignment horizontal="left" vertical="center" wrapText="1"/>
    </xf>
    <xf numFmtId="0" fontId="4" fillId="5" borderId="14" xfId="2" applyFont="1" applyFill="1" applyBorder="1" applyAlignment="1">
      <alignment horizontal="left" vertical="center" wrapText="1"/>
    </xf>
    <xf numFmtId="0" fontId="4" fillId="5" borderId="2" xfId="2" applyFont="1" applyFill="1" applyBorder="1" applyAlignment="1">
      <alignment horizontal="left" vertical="center" wrapText="1"/>
    </xf>
    <xf numFmtId="0" fontId="4" fillId="5" borderId="15" xfId="2" applyFont="1" applyFill="1" applyBorder="1" applyAlignment="1">
      <alignment horizontal="left" vertical="center" wrapText="1"/>
    </xf>
    <xf numFmtId="0" fontId="4" fillId="5" borderId="6" xfId="2" applyFont="1" applyFill="1" applyBorder="1" applyAlignment="1">
      <alignment horizontal="left" vertical="center" wrapText="1"/>
    </xf>
    <xf numFmtId="0" fontId="4" fillId="5" borderId="1" xfId="2" applyFont="1" applyFill="1" applyBorder="1" applyAlignment="1">
      <alignment horizontal="left" vertical="center" wrapText="1"/>
    </xf>
    <xf numFmtId="0" fontId="4" fillId="5" borderId="9" xfId="2" applyFont="1" applyFill="1" applyBorder="1" applyAlignment="1">
      <alignment horizontal="left" vertical="center" wrapText="1"/>
    </xf>
  </cellXfs>
  <cellStyles count="7">
    <cellStyle name="Comma" xfId="6" builtinId="3"/>
    <cellStyle name="Comma 2" xfId="4" xr:uid="{128921E9-7704-4DE5-A8E7-85246E17645B}"/>
    <cellStyle name="Normal" xfId="0" builtinId="0"/>
    <cellStyle name="Normal 10 2" xfId="1" xr:uid="{00000000-0005-0000-0000-000001000000}"/>
    <cellStyle name="Normal 2" xfId="2" xr:uid="{00000000-0005-0000-0000-000002000000}"/>
    <cellStyle name="Normal 2 10" xfId="5" xr:uid="{244CD5BD-4364-41A3-A513-4481C26CCB2D}"/>
    <cellStyle name="Normal 2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FE2E-35A9-444A-ADA4-BE2765A079DE}">
  <sheetPr>
    <tabColor rgb="FF7030A0"/>
  </sheetPr>
  <dimension ref="A1:I267"/>
  <sheetViews>
    <sheetView showGridLines="0" zoomScale="106" zoomScaleNormal="106" workbookViewId="0">
      <selection activeCell="H27" sqref="H27"/>
    </sheetView>
  </sheetViews>
  <sheetFormatPr defaultRowHeight="12.75" x14ac:dyDescent="0.2"/>
  <cols>
    <col min="1" max="1" width="1.140625" style="131" customWidth="1"/>
    <col min="2" max="2" width="0.42578125" style="131" customWidth="1"/>
    <col min="3" max="3" width="40.28515625" style="131" customWidth="1"/>
    <col min="4" max="4" width="18.85546875" style="143" customWidth="1"/>
    <col min="5" max="5" width="19.28515625" style="131" customWidth="1"/>
    <col min="6" max="6" width="23.140625" style="131" customWidth="1"/>
    <col min="7" max="258" width="9.140625" style="131"/>
    <col min="259" max="259" width="47.7109375" style="131" customWidth="1"/>
    <col min="260" max="260" width="14.5703125" style="131" customWidth="1"/>
    <col min="261" max="261" width="18.42578125" style="131" customWidth="1"/>
    <col min="262" max="514" width="9.140625" style="131"/>
    <col min="515" max="515" width="47.7109375" style="131" customWidth="1"/>
    <col min="516" max="516" width="14.5703125" style="131" customWidth="1"/>
    <col min="517" max="517" width="18.42578125" style="131" customWidth="1"/>
    <col min="518" max="770" width="9.140625" style="131"/>
    <col min="771" max="771" width="47.7109375" style="131" customWidth="1"/>
    <col min="772" max="772" width="14.5703125" style="131" customWidth="1"/>
    <col min="773" max="773" width="18.42578125" style="131" customWidth="1"/>
    <col min="774" max="1026" width="9.140625" style="131"/>
    <col min="1027" max="1027" width="47.7109375" style="131" customWidth="1"/>
    <col min="1028" max="1028" width="14.5703125" style="131" customWidth="1"/>
    <col min="1029" max="1029" width="18.42578125" style="131" customWidth="1"/>
    <col min="1030" max="1282" width="9.140625" style="131"/>
    <col min="1283" max="1283" width="47.7109375" style="131" customWidth="1"/>
    <col min="1284" max="1284" width="14.5703125" style="131" customWidth="1"/>
    <col min="1285" max="1285" width="18.42578125" style="131" customWidth="1"/>
    <col min="1286" max="1538" width="9.140625" style="131"/>
    <col min="1539" max="1539" width="47.7109375" style="131" customWidth="1"/>
    <col min="1540" max="1540" width="14.5703125" style="131" customWidth="1"/>
    <col min="1541" max="1541" width="18.42578125" style="131" customWidth="1"/>
    <col min="1542" max="1794" width="9.140625" style="131"/>
    <col min="1795" max="1795" width="47.7109375" style="131" customWidth="1"/>
    <col min="1796" max="1796" width="14.5703125" style="131" customWidth="1"/>
    <col min="1797" max="1797" width="18.42578125" style="131" customWidth="1"/>
    <col min="1798" max="2050" width="9.140625" style="131"/>
    <col min="2051" max="2051" width="47.7109375" style="131" customWidth="1"/>
    <col min="2052" max="2052" width="14.5703125" style="131" customWidth="1"/>
    <col min="2053" max="2053" width="18.42578125" style="131" customWidth="1"/>
    <col min="2054" max="2306" width="9.140625" style="131"/>
    <col min="2307" max="2307" width="47.7109375" style="131" customWidth="1"/>
    <col min="2308" max="2308" width="14.5703125" style="131" customWidth="1"/>
    <col min="2309" max="2309" width="18.42578125" style="131" customWidth="1"/>
    <col min="2310" max="2562" width="9.140625" style="131"/>
    <col min="2563" max="2563" width="47.7109375" style="131" customWidth="1"/>
    <col min="2564" max="2564" width="14.5703125" style="131" customWidth="1"/>
    <col min="2565" max="2565" width="18.42578125" style="131" customWidth="1"/>
    <col min="2566" max="2818" width="9.140625" style="131"/>
    <col min="2819" max="2819" width="47.7109375" style="131" customWidth="1"/>
    <col min="2820" max="2820" width="14.5703125" style="131" customWidth="1"/>
    <col min="2821" max="2821" width="18.42578125" style="131" customWidth="1"/>
    <col min="2822" max="3074" width="9.140625" style="131"/>
    <col min="3075" max="3075" width="47.7109375" style="131" customWidth="1"/>
    <col min="3076" max="3076" width="14.5703125" style="131" customWidth="1"/>
    <col min="3077" max="3077" width="18.42578125" style="131" customWidth="1"/>
    <col min="3078" max="3330" width="9.140625" style="131"/>
    <col min="3331" max="3331" width="47.7109375" style="131" customWidth="1"/>
    <col min="3332" max="3332" width="14.5703125" style="131" customWidth="1"/>
    <col min="3333" max="3333" width="18.42578125" style="131" customWidth="1"/>
    <col min="3334" max="3586" width="9.140625" style="131"/>
    <col min="3587" max="3587" width="47.7109375" style="131" customWidth="1"/>
    <col min="3588" max="3588" width="14.5703125" style="131" customWidth="1"/>
    <col min="3589" max="3589" width="18.42578125" style="131" customWidth="1"/>
    <col min="3590" max="3842" width="9.140625" style="131"/>
    <col min="3843" max="3843" width="47.7109375" style="131" customWidth="1"/>
    <col min="3844" max="3844" width="14.5703125" style="131" customWidth="1"/>
    <col min="3845" max="3845" width="18.42578125" style="131" customWidth="1"/>
    <col min="3846" max="4098" width="9.140625" style="131"/>
    <col min="4099" max="4099" width="47.7109375" style="131" customWidth="1"/>
    <col min="4100" max="4100" width="14.5703125" style="131" customWidth="1"/>
    <col min="4101" max="4101" width="18.42578125" style="131" customWidth="1"/>
    <col min="4102" max="4354" width="9.140625" style="131"/>
    <col min="4355" max="4355" width="47.7109375" style="131" customWidth="1"/>
    <col min="4356" max="4356" width="14.5703125" style="131" customWidth="1"/>
    <col min="4357" max="4357" width="18.42578125" style="131" customWidth="1"/>
    <col min="4358" max="4610" width="9.140625" style="131"/>
    <col min="4611" max="4611" width="47.7109375" style="131" customWidth="1"/>
    <col min="4612" max="4612" width="14.5703125" style="131" customWidth="1"/>
    <col min="4613" max="4613" width="18.42578125" style="131" customWidth="1"/>
    <col min="4614" max="4866" width="9.140625" style="131"/>
    <col min="4867" max="4867" width="47.7109375" style="131" customWidth="1"/>
    <col min="4868" max="4868" width="14.5703125" style="131" customWidth="1"/>
    <col min="4869" max="4869" width="18.42578125" style="131" customWidth="1"/>
    <col min="4870" max="5122" width="9.140625" style="131"/>
    <col min="5123" max="5123" width="47.7109375" style="131" customWidth="1"/>
    <col min="5124" max="5124" width="14.5703125" style="131" customWidth="1"/>
    <col min="5125" max="5125" width="18.42578125" style="131" customWidth="1"/>
    <col min="5126" max="5378" width="9.140625" style="131"/>
    <col min="5379" max="5379" width="47.7109375" style="131" customWidth="1"/>
    <col min="5380" max="5380" width="14.5703125" style="131" customWidth="1"/>
    <col min="5381" max="5381" width="18.42578125" style="131" customWidth="1"/>
    <col min="5382" max="5634" width="9.140625" style="131"/>
    <col min="5635" max="5635" width="47.7109375" style="131" customWidth="1"/>
    <col min="5636" max="5636" width="14.5703125" style="131" customWidth="1"/>
    <col min="5637" max="5637" width="18.42578125" style="131" customWidth="1"/>
    <col min="5638" max="5890" width="9.140625" style="131"/>
    <col min="5891" max="5891" width="47.7109375" style="131" customWidth="1"/>
    <col min="5892" max="5892" width="14.5703125" style="131" customWidth="1"/>
    <col min="5893" max="5893" width="18.42578125" style="131" customWidth="1"/>
    <col min="5894" max="6146" width="9.140625" style="131"/>
    <col min="6147" max="6147" width="47.7109375" style="131" customWidth="1"/>
    <col min="6148" max="6148" width="14.5703125" style="131" customWidth="1"/>
    <col min="6149" max="6149" width="18.42578125" style="131" customWidth="1"/>
    <col min="6150" max="6402" width="9.140625" style="131"/>
    <col min="6403" max="6403" width="47.7109375" style="131" customWidth="1"/>
    <col min="6404" max="6404" width="14.5703125" style="131" customWidth="1"/>
    <col min="6405" max="6405" width="18.42578125" style="131" customWidth="1"/>
    <col min="6406" max="6658" width="9.140625" style="131"/>
    <col min="6659" max="6659" width="47.7109375" style="131" customWidth="1"/>
    <col min="6660" max="6660" width="14.5703125" style="131" customWidth="1"/>
    <col min="6661" max="6661" width="18.42578125" style="131" customWidth="1"/>
    <col min="6662" max="6914" width="9.140625" style="131"/>
    <col min="6915" max="6915" width="47.7109375" style="131" customWidth="1"/>
    <col min="6916" max="6916" width="14.5703125" style="131" customWidth="1"/>
    <col min="6917" max="6917" width="18.42578125" style="131" customWidth="1"/>
    <col min="6918" max="7170" width="9.140625" style="131"/>
    <col min="7171" max="7171" width="47.7109375" style="131" customWidth="1"/>
    <col min="7172" max="7172" width="14.5703125" style="131" customWidth="1"/>
    <col min="7173" max="7173" width="18.42578125" style="131" customWidth="1"/>
    <col min="7174" max="7426" width="9.140625" style="131"/>
    <col min="7427" max="7427" width="47.7109375" style="131" customWidth="1"/>
    <col min="7428" max="7428" width="14.5703125" style="131" customWidth="1"/>
    <col min="7429" max="7429" width="18.42578125" style="131" customWidth="1"/>
    <col min="7430" max="7682" width="9.140625" style="131"/>
    <col min="7683" max="7683" width="47.7109375" style="131" customWidth="1"/>
    <col min="7684" max="7684" width="14.5703125" style="131" customWidth="1"/>
    <col min="7685" max="7685" width="18.42578125" style="131" customWidth="1"/>
    <col min="7686" max="7938" width="9.140625" style="131"/>
    <col min="7939" max="7939" width="47.7109375" style="131" customWidth="1"/>
    <col min="7940" max="7940" width="14.5703125" style="131" customWidth="1"/>
    <col min="7941" max="7941" width="18.42578125" style="131" customWidth="1"/>
    <col min="7942" max="8194" width="9.140625" style="131"/>
    <col min="8195" max="8195" width="47.7109375" style="131" customWidth="1"/>
    <col min="8196" max="8196" width="14.5703125" style="131" customWidth="1"/>
    <col min="8197" max="8197" width="18.42578125" style="131" customWidth="1"/>
    <col min="8198" max="8450" width="9.140625" style="131"/>
    <col min="8451" max="8451" width="47.7109375" style="131" customWidth="1"/>
    <col min="8452" max="8452" width="14.5703125" style="131" customWidth="1"/>
    <col min="8453" max="8453" width="18.42578125" style="131" customWidth="1"/>
    <col min="8454" max="8706" width="9.140625" style="131"/>
    <col min="8707" max="8707" width="47.7109375" style="131" customWidth="1"/>
    <col min="8708" max="8708" width="14.5703125" style="131" customWidth="1"/>
    <col min="8709" max="8709" width="18.42578125" style="131" customWidth="1"/>
    <col min="8710" max="8962" width="9.140625" style="131"/>
    <col min="8963" max="8963" width="47.7109375" style="131" customWidth="1"/>
    <col min="8964" max="8964" width="14.5703125" style="131" customWidth="1"/>
    <col min="8965" max="8965" width="18.42578125" style="131" customWidth="1"/>
    <col min="8966" max="9218" width="9.140625" style="131"/>
    <col min="9219" max="9219" width="47.7109375" style="131" customWidth="1"/>
    <col min="9220" max="9220" width="14.5703125" style="131" customWidth="1"/>
    <col min="9221" max="9221" width="18.42578125" style="131" customWidth="1"/>
    <col min="9222" max="9474" width="9.140625" style="131"/>
    <col min="9475" max="9475" width="47.7109375" style="131" customWidth="1"/>
    <col min="9476" max="9476" width="14.5703125" style="131" customWidth="1"/>
    <col min="9477" max="9477" width="18.42578125" style="131" customWidth="1"/>
    <col min="9478" max="9730" width="9.140625" style="131"/>
    <col min="9731" max="9731" width="47.7109375" style="131" customWidth="1"/>
    <col min="9732" max="9732" width="14.5703125" style="131" customWidth="1"/>
    <col min="9733" max="9733" width="18.42578125" style="131" customWidth="1"/>
    <col min="9734" max="9986" width="9.140625" style="131"/>
    <col min="9987" max="9987" width="47.7109375" style="131" customWidth="1"/>
    <col min="9988" max="9988" width="14.5703125" style="131" customWidth="1"/>
    <col min="9989" max="9989" width="18.42578125" style="131" customWidth="1"/>
    <col min="9990" max="10242" width="9.140625" style="131"/>
    <col min="10243" max="10243" width="47.7109375" style="131" customWidth="1"/>
    <col min="10244" max="10244" width="14.5703125" style="131" customWidth="1"/>
    <col min="10245" max="10245" width="18.42578125" style="131" customWidth="1"/>
    <col min="10246" max="10498" width="9.140625" style="131"/>
    <col min="10499" max="10499" width="47.7109375" style="131" customWidth="1"/>
    <col min="10500" max="10500" width="14.5703125" style="131" customWidth="1"/>
    <col min="10501" max="10501" width="18.42578125" style="131" customWidth="1"/>
    <col min="10502" max="10754" width="9.140625" style="131"/>
    <col min="10755" max="10755" width="47.7109375" style="131" customWidth="1"/>
    <col min="10756" max="10756" width="14.5703125" style="131" customWidth="1"/>
    <col min="10757" max="10757" width="18.42578125" style="131" customWidth="1"/>
    <col min="10758" max="11010" width="9.140625" style="131"/>
    <col min="11011" max="11011" width="47.7109375" style="131" customWidth="1"/>
    <col min="11012" max="11012" width="14.5703125" style="131" customWidth="1"/>
    <col min="11013" max="11013" width="18.42578125" style="131" customWidth="1"/>
    <col min="11014" max="11266" width="9.140625" style="131"/>
    <col min="11267" max="11267" width="47.7109375" style="131" customWidth="1"/>
    <col min="11268" max="11268" width="14.5703125" style="131" customWidth="1"/>
    <col min="11269" max="11269" width="18.42578125" style="131" customWidth="1"/>
    <col min="11270" max="11522" width="9.140625" style="131"/>
    <col min="11523" max="11523" width="47.7109375" style="131" customWidth="1"/>
    <col min="11524" max="11524" width="14.5703125" style="131" customWidth="1"/>
    <col min="11525" max="11525" width="18.42578125" style="131" customWidth="1"/>
    <col min="11526" max="11778" width="9.140625" style="131"/>
    <col min="11779" max="11779" width="47.7109375" style="131" customWidth="1"/>
    <col min="11780" max="11780" width="14.5703125" style="131" customWidth="1"/>
    <col min="11781" max="11781" width="18.42578125" style="131" customWidth="1"/>
    <col min="11782" max="12034" width="9.140625" style="131"/>
    <col min="12035" max="12035" width="47.7109375" style="131" customWidth="1"/>
    <col min="12036" max="12036" width="14.5703125" style="131" customWidth="1"/>
    <col min="12037" max="12037" width="18.42578125" style="131" customWidth="1"/>
    <col min="12038" max="12290" width="9.140625" style="131"/>
    <col min="12291" max="12291" width="47.7109375" style="131" customWidth="1"/>
    <col min="12292" max="12292" width="14.5703125" style="131" customWidth="1"/>
    <col min="12293" max="12293" width="18.42578125" style="131" customWidth="1"/>
    <col min="12294" max="12546" width="9.140625" style="131"/>
    <col min="12547" max="12547" width="47.7109375" style="131" customWidth="1"/>
    <col min="12548" max="12548" width="14.5703125" style="131" customWidth="1"/>
    <col min="12549" max="12549" width="18.42578125" style="131" customWidth="1"/>
    <col min="12550" max="12802" width="9.140625" style="131"/>
    <col min="12803" max="12803" width="47.7109375" style="131" customWidth="1"/>
    <col min="12804" max="12804" width="14.5703125" style="131" customWidth="1"/>
    <col min="12805" max="12805" width="18.42578125" style="131" customWidth="1"/>
    <col min="12806" max="13058" width="9.140625" style="131"/>
    <col min="13059" max="13059" width="47.7109375" style="131" customWidth="1"/>
    <col min="13060" max="13060" width="14.5703125" style="131" customWidth="1"/>
    <col min="13061" max="13061" width="18.42578125" style="131" customWidth="1"/>
    <col min="13062" max="13314" width="9.140625" style="131"/>
    <col min="13315" max="13315" width="47.7109375" style="131" customWidth="1"/>
    <col min="13316" max="13316" width="14.5703125" style="131" customWidth="1"/>
    <col min="13317" max="13317" width="18.42578125" style="131" customWidth="1"/>
    <col min="13318" max="13570" width="9.140625" style="131"/>
    <col min="13571" max="13571" width="47.7109375" style="131" customWidth="1"/>
    <col min="13572" max="13572" width="14.5703125" style="131" customWidth="1"/>
    <col min="13573" max="13573" width="18.42578125" style="131" customWidth="1"/>
    <col min="13574" max="13826" width="9.140625" style="131"/>
    <col min="13827" max="13827" width="47.7109375" style="131" customWidth="1"/>
    <col min="13828" max="13828" width="14.5703125" style="131" customWidth="1"/>
    <col min="13829" max="13829" width="18.42578125" style="131" customWidth="1"/>
    <col min="13830" max="14082" width="9.140625" style="131"/>
    <col min="14083" max="14083" width="47.7109375" style="131" customWidth="1"/>
    <col min="14084" max="14084" width="14.5703125" style="131" customWidth="1"/>
    <col min="14085" max="14085" width="18.42578125" style="131" customWidth="1"/>
    <col min="14086" max="14338" width="9.140625" style="131"/>
    <col min="14339" max="14339" width="47.7109375" style="131" customWidth="1"/>
    <col min="14340" max="14340" width="14.5703125" style="131" customWidth="1"/>
    <col min="14341" max="14341" width="18.42578125" style="131" customWidth="1"/>
    <col min="14342" max="14594" width="9.140625" style="131"/>
    <col min="14595" max="14595" width="47.7109375" style="131" customWidth="1"/>
    <col min="14596" max="14596" width="14.5703125" style="131" customWidth="1"/>
    <col min="14597" max="14597" width="18.42578125" style="131" customWidth="1"/>
    <col min="14598" max="14850" width="9.140625" style="131"/>
    <col min="14851" max="14851" width="47.7109375" style="131" customWidth="1"/>
    <col min="14852" max="14852" width="14.5703125" style="131" customWidth="1"/>
    <col min="14853" max="14853" width="18.42578125" style="131" customWidth="1"/>
    <col min="14854" max="15106" width="9.140625" style="131"/>
    <col min="15107" max="15107" width="47.7109375" style="131" customWidth="1"/>
    <col min="15108" max="15108" width="14.5703125" style="131" customWidth="1"/>
    <col min="15109" max="15109" width="18.42578125" style="131" customWidth="1"/>
    <col min="15110" max="15362" width="9.140625" style="131"/>
    <col min="15363" max="15363" width="47.7109375" style="131" customWidth="1"/>
    <col min="15364" max="15364" width="14.5703125" style="131" customWidth="1"/>
    <col min="15365" max="15365" width="18.42578125" style="131" customWidth="1"/>
    <col min="15366" max="15618" width="9.140625" style="131"/>
    <col min="15619" max="15619" width="47.7109375" style="131" customWidth="1"/>
    <col min="15620" max="15620" width="14.5703125" style="131" customWidth="1"/>
    <col min="15621" max="15621" width="18.42578125" style="131" customWidth="1"/>
    <col min="15622" max="15874" width="9.140625" style="131"/>
    <col min="15875" max="15875" width="47.7109375" style="131" customWidth="1"/>
    <col min="15876" max="15876" width="14.5703125" style="131" customWidth="1"/>
    <col min="15877" max="15877" width="18.42578125" style="131" customWidth="1"/>
    <col min="15878" max="16130" width="9.140625" style="131"/>
    <col min="16131" max="16131" width="47.7109375" style="131" customWidth="1"/>
    <col min="16132" max="16132" width="14.5703125" style="131" customWidth="1"/>
    <col min="16133" max="16133" width="18.42578125" style="131" customWidth="1"/>
    <col min="16134" max="16384" width="9.140625" style="131"/>
  </cols>
  <sheetData>
    <row r="1" spans="1:9" x14ac:dyDescent="0.2">
      <c r="C1" s="283" t="s">
        <v>328</v>
      </c>
      <c r="D1" s="295"/>
      <c r="E1" s="228"/>
      <c r="F1" s="284"/>
    </row>
    <row r="2" spans="1:9" x14ac:dyDescent="0.2">
      <c r="C2" s="284"/>
      <c r="D2" s="296"/>
      <c r="E2" s="228"/>
      <c r="F2" s="284"/>
    </row>
    <row r="3" spans="1:9" x14ac:dyDescent="0.2">
      <c r="C3" s="285" t="s">
        <v>329</v>
      </c>
      <c r="D3" s="297"/>
      <c r="E3" s="228"/>
      <c r="F3" s="284"/>
    </row>
    <row r="4" spans="1:9" x14ac:dyDescent="0.2">
      <c r="C4" s="285" t="s">
        <v>330</v>
      </c>
      <c r="D4" s="297"/>
      <c r="E4" s="228"/>
      <c r="F4" s="284"/>
    </row>
    <row r="5" spans="1:9" ht="24.75" customHeight="1" x14ac:dyDescent="0.2">
      <c r="C5" s="446" t="s">
        <v>331</v>
      </c>
      <c r="D5" s="446"/>
      <c r="E5" s="446"/>
      <c r="F5" s="446"/>
    </row>
    <row r="6" spans="1:9" x14ac:dyDescent="0.2">
      <c r="C6" s="109" t="s">
        <v>332</v>
      </c>
      <c r="D6" s="298"/>
      <c r="E6" s="228"/>
      <c r="F6" s="284"/>
      <c r="H6" s="346" t="s">
        <v>624</v>
      </c>
      <c r="I6" s="347"/>
    </row>
    <row r="7" spans="1:9" x14ac:dyDescent="0.2">
      <c r="C7" s="109"/>
      <c r="D7" s="298"/>
      <c r="E7" s="228"/>
      <c r="F7" s="284"/>
    </row>
    <row r="8" spans="1:9" x14ac:dyDescent="0.2">
      <c r="C8" s="447" t="s">
        <v>333</v>
      </c>
      <c r="D8" s="447"/>
      <c r="E8" s="447"/>
      <c r="F8" s="447"/>
    </row>
    <row r="9" spans="1:9" ht="15.75" x14ac:dyDescent="0.25">
      <c r="C9" s="448" t="s">
        <v>605</v>
      </c>
      <c r="D9" s="449"/>
      <c r="E9" s="448"/>
      <c r="F9" s="448"/>
    </row>
    <row r="10" spans="1:9" x14ac:dyDescent="0.2">
      <c r="C10" s="229"/>
      <c r="D10" s="299"/>
      <c r="E10" s="229"/>
      <c r="F10" s="229"/>
    </row>
    <row r="11" spans="1:9" x14ac:dyDescent="0.2">
      <c r="C11" s="229"/>
      <c r="D11" s="299"/>
      <c r="E11" s="229"/>
      <c r="F11" s="229"/>
    </row>
    <row r="12" spans="1:9" x14ac:dyDescent="0.2">
      <c r="C12" s="183" t="s">
        <v>383</v>
      </c>
      <c r="D12" s="300" t="s">
        <v>382</v>
      </c>
      <c r="E12" s="230" t="s">
        <v>382</v>
      </c>
      <c r="F12" s="284"/>
    </row>
    <row r="13" spans="1:9" ht="18" customHeight="1" x14ac:dyDescent="0.2">
      <c r="C13" s="329"/>
      <c r="D13" s="349">
        <v>45838</v>
      </c>
      <c r="E13" s="231">
        <v>45657</v>
      </c>
      <c r="F13" s="284"/>
    </row>
    <row r="14" spans="1:9" ht="17.25" customHeight="1" x14ac:dyDescent="0.2">
      <c r="A14" s="330" t="s">
        <v>565</v>
      </c>
      <c r="B14" s="330"/>
      <c r="C14" s="331" t="s">
        <v>334</v>
      </c>
    </row>
    <row r="15" spans="1:9" ht="20.25" customHeight="1" x14ac:dyDescent="0.2">
      <c r="A15" s="330" t="s">
        <v>566</v>
      </c>
      <c r="B15" s="330"/>
      <c r="C15" s="183" t="s">
        <v>335</v>
      </c>
      <c r="D15" s="233"/>
      <c r="E15" s="232"/>
    </row>
    <row r="16" spans="1:9" x14ac:dyDescent="0.2">
      <c r="A16" s="211" t="s">
        <v>559</v>
      </c>
      <c r="B16" s="211"/>
      <c r="C16" s="181" t="s">
        <v>336</v>
      </c>
      <c r="D16" s="233">
        <v>2242809077.2474999</v>
      </c>
      <c r="E16" s="233">
        <v>2290834931.0075006</v>
      </c>
      <c r="G16" s="332"/>
    </row>
    <row r="17" spans="1:5" x14ac:dyDescent="0.2">
      <c r="A17" s="211" t="s">
        <v>560</v>
      </c>
      <c r="B17" s="211"/>
      <c r="C17" s="181" t="s">
        <v>337</v>
      </c>
      <c r="D17" s="233">
        <v>8444908.8500000015</v>
      </c>
      <c r="E17" s="233">
        <v>10468421.060000001</v>
      </c>
    </row>
    <row r="18" spans="1:5" x14ac:dyDescent="0.2">
      <c r="A18" s="211" t="s">
        <v>561</v>
      </c>
      <c r="B18" s="211"/>
      <c r="C18" s="181" t="s">
        <v>338</v>
      </c>
      <c r="D18" s="233">
        <v>71970286.670000002</v>
      </c>
      <c r="E18" s="233">
        <v>72928585.349999994</v>
      </c>
    </row>
    <row r="19" spans="1:5" x14ac:dyDescent="0.2">
      <c r="A19" s="211" t="s">
        <v>562</v>
      </c>
      <c r="B19" s="211"/>
      <c r="C19" s="181" t="s">
        <v>339</v>
      </c>
      <c r="D19" s="233">
        <v>108688081.13000001</v>
      </c>
      <c r="E19" s="233">
        <v>110042798.29000002</v>
      </c>
    </row>
    <row r="20" spans="1:5" ht="26.25" customHeight="1" x14ac:dyDescent="0.2">
      <c r="A20" s="333" t="s">
        <v>563</v>
      </c>
      <c r="B20" s="333"/>
      <c r="C20" s="181" t="s">
        <v>340</v>
      </c>
      <c r="D20" s="233">
        <v>71512042.530000001</v>
      </c>
      <c r="E20" s="233">
        <v>70342834.210000008</v>
      </c>
    </row>
    <row r="21" spans="1:5" x14ac:dyDescent="0.2">
      <c r="A21" s="334" t="s">
        <v>564</v>
      </c>
      <c r="B21" s="334"/>
      <c r="C21" s="181" t="s">
        <v>341</v>
      </c>
      <c r="D21" s="233">
        <v>6517208.5271800002</v>
      </c>
      <c r="E21" s="233">
        <v>13008273.43094</v>
      </c>
    </row>
    <row r="22" spans="1:5" x14ac:dyDescent="0.2">
      <c r="C22" s="181"/>
      <c r="D22" s="233"/>
      <c r="E22" s="233"/>
    </row>
    <row r="23" spans="1:5" ht="15" customHeight="1" x14ac:dyDescent="0.2">
      <c r="A23" s="330" t="s">
        <v>567</v>
      </c>
      <c r="B23" s="330"/>
      <c r="C23" s="151" t="s">
        <v>633</v>
      </c>
      <c r="D23" s="301">
        <f>SUM(D16:D22)</f>
        <v>2509941604.9546804</v>
      </c>
      <c r="E23" s="234">
        <f>SUM(E16:E21)</f>
        <v>2567625843.3484406</v>
      </c>
    </row>
    <row r="24" spans="1:5" x14ac:dyDescent="0.2">
      <c r="D24" s="302"/>
      <c r="E24" s="232"/>
    </row>
    <row r="25" spans="1:5" ht="10.5" customHeight="1" x14ac:dyDescent="0.2">
      <c r="A25" s="330" t="s">
        <v>568</v>
      </c>
      <c r="B25" s="330"/>
      <c r="C25" s="335" t="s">
        <v>342</v>
      </c>
      <c r="D25" s="233"/>
      <c r="E25" s="232"/>
    </row>
    <row r="26" spans="1:5" x14ac:dyDescent="0.2">
      <c r="A26" s="211" t="s">
        <v>569</v>
      </c>
      <c r="B26" s="211"/>
      <c r="C26" s="114" t="s">
        <v>343</v>
      </c>
      <c r="D26" s="233">
        <v>147254968.37650001</v>
      </c>
      <c r="E26" s="233">
        <v>137979558.30650002</v>
      </c>
    </row>
    <row r="27" spans="1:5" x14ac:dyDescent="0.2">
      <c r="A27" s="211" t="s">
        <v>570</v>
      </c>
      <c r="B27" s="211"/>
      <c r="C27" s="114" t="s">
        <v>344</v>
      </c>
      <c r="D27" s="233">
        <v>278871023.55381995</v>
      </c>
      <c r="E27" s="233">
        <v>285905444.70005995</v>
      </c>
    </row>
    <row r="28" spans="1:5" x14ac:dyDescent="0.2">
      <c r="A28" s="211" t="s">
        <v>571</v>
      </c>
      <c r="B28" s="211"/>
      <c r="C28" s="114" t="s">
        <v>345</v>
      </c>
      <c r="D28" s="233">
        <v>6772019.0600000005</v>
      </c>
      <c r="E28" s="233">
        <v>6736718.0600000005</v>
      </c>
    </row>
    <row r="29" spans="1:5" x14ac:dyDescent="0.2">
      <c r="A29" s="211" t="s">
        <v>572</v>
      </c>
      <c r="B29" s="211"/>
      <c r="C29" s="114" t="s">
        <v>346</v>
      </c>
      <c r="D29" s="233">
        <v>62616084.821999997</v>
      </c>
      <c r="E29" s="233">
        <v>78831502.931999981</v>
      </c>
    </row>
    <row r="30" spans="1:5" ht="15.75" customHeight="1" x14ac:dyDescent="0.2">
      <c r="A30" s="330" t="s">
        <v>573</v>
      </c>
      <c r="B30" s="330"/>
      <c r="C30" s="335" t="s">
        <v>347</v>
      </c>
      <c r="D30" s="302">
        <f>SUM(D26:D29)</f>
        <v>495514095.81231999</v>
      </c>
      <c r="E30" s="117">
        <f>SUM(E26:E29)</f>
        <v>509453223.99855995</v>
      </c>
    </row>
    <row r="31" spans="1:5" ht="5.25" customHeight="1" x14ac:dyDescent="0.2">
      <c r="C31" s="114"/>
      <c r="D31" s="233"/>
      <c r="E31" s="232"/>
    </row>
    <row r="32" spans="1:5" ht="9.75" customHeight="1" x14ac:dyDescent="0.2">
      <c r="A32" s="330" t="s">
        <v>574</v>
      </c>
      <c r="B32" s="330"/>
      <c r="C32" s="158" t="s">
        <v>348</v>
      </c>
      <c r="D32" s="301">
        <f>D23+D30</f>
        <v>3005455700.7670002</v>
      </c>
      <c r="E32" s="234">
        <f>E23+E30</f>
        <v>3077079067.3470006</v>
      </c>
    </row>
    <row r="33" spans="1:5" x14ac:dyDescent="0.2">
      <c r="C33" s="114"/>
      <c r="D33" s="233"/>
      <c r="E33" s="232"/>
    </row>
    <row r="34" spans="1:5" ht="21" customHeight="1" x14ac:dyDescent="0.2">
      <c r="A34" s="330" t="s">
        <v>575</v>
      </c>
      <c r="B34" s="330"/>
      <c r="C34" s="335" t="s">
        <v>349</v>
      </c>
      <c r="D34" s="233"/>
      <c r="E34" s="232"/>
    </row>
    <row r="35" spans="1:5" ht="19.5" customHeight="1" x14ac:dyDescent="0.2">
      <c r="A35" s="330" t="s">
        <v>576</v>
      </c>
      <c r="B35" s="330"/>
      <c r="C35" s="335" t="s">
        <v>350</v>
      </c>
      <c r="D35" s="233"/>
      <c r="E35" s="232"/>
    </row>
    <row r="36" spans="1:5" x14ac:dyDescent="0.2">
      <c r="A36" s="211" t="s">
        <v>577</v>
      </c>
      <c r="B36" s="211"/>
      <c r="C36" s="114" t="s">
        <v>351</v>
      </c>
      <c r="D36" s="233">
        <v>304907851</v>
      </c>
      <c r="E36" s="232">
        <v>304907851</v>
      </c>
    </row>
    <row r="37" spans="1:5" x14ac:dyDescent="0.2">
      <c r="A37" s="211" t="s">
        <v>578</v>
      </c>
      <c r="B37" s="211"/>
      <c r="C37" s="114" t="s">
        <v>352</v>
      </c>
      <c r="D37" s="233">
        <v>-45636137.390000001</v>
      </c>
      <c r="E37" s="232">
        <v>-33853661.789999999</v>
      </c>
    </row>
    <row r="38" spans="1:5" x14ac:dyDescent="0.2">
      <c r="A38" s="211" t="s">
        <v>579</v>
      </c>
      <c r="B38" s="211"/>
      <c r="C38" s="114" t="s">
        <v>353</v>
      </c>
      <c r="D38" s="233">
        <v>4669564.67</v>
      </c>
      <c r="E38" s="232">
        <v>4669564.67</v>
      </c>
    </row>
    <row r="39" spans="1:5" x14ac:dyDescent="0.2">
      <c r="A39" s="211" t="s">
        <v>580</v>
      </c>
      <c r="B39" s="211"/>
      <c r="C39" s="114" t="s">
        <v>354</v>
      </c>
      <c r="D39" s="233">
        <v>109435476.34</v>
      </c>
      <c r="E39" s="232">
        <v>109435476.34</v>
      </c>
    </row>
    <row r="40" spans="1:5" x14ac:dyDescent="0.2">
      <c r="A40" s="211" t="s">
        <v>581</v>
      </c>
      <c r="B40" s="211"/>
      <c r="C40" s="114" t="s">
        <v>355</v>
      </c>
      <c r="D40" s="233">
        <v>649080354.4655</v>
      </c>
      <c r="E40" s="232">
        <v>675101740.18549991</v>
      </c>
    </row>
    <row r="41" spans="1:5" x14ac:dyDescent="0.2">
      <c r="A41" s="211" t="s">
        <v>582</v>
      </c>
      <c r="B41" s="211"/>
      <c r="C41" s="114" t="s">
        <v>356</v>
      </c>
      <c r="D41" s="233">
        <v>985405499.12750006</v>
      </c>
      <c r="E41" s="232">
        <v>987179130.11749995</v>
      </c>
    </row>
    <row r="42" spans="1:5" ht="22.5" customHeight="1" x14ac:dyDescent="0.2">
      <c r="A42" s="330" t="s">
        <v>583</v>
      </c>
      <c r="B42" s="330"/>
      <c r="C42" s="114" t="s">
        <v>357</v>
      </c>
      <c r="D42" s="233"/>
      <c r="E42" s="232">
        <v>0</v>
      </c>
    </row>
    <row r="43" spans="1:5" ht="9" customHeight="1" x14ac:dyDescent="0.2">
      <c r="C43" s="114"/>
      <c r="D43" s="302"/>
      <c r="E43" s="117"/>
    </row>
    <row r="44" spans="1:5" ht="21.95" customHeight="1" x14ac:dyDescent="0.2">
      <c r="A44" s="330" t="s">
        <v>584</v>
      </c>
      <c r="B44" s="330"/>
      <c r="C44" s="158" t="s">
        <v>358</v>
      </c>
      <c r="D44" s="301">
        <f>SUM(D36:D43)</f>
        <v>2007862608.2130001</v>
      </c>
      <c r="E44" s="234">
        <f>SUM(E36:E43)</f>
        <v>2047440100.5229998</v>
      </c>
    </row>
    <row r="45" spans="1:5" ht="11.25" customHeight="1" x14ac:dyDescent="0.2">
      <c r="C45" s="120"/>
      <c r="D45" s="302"/>
      <c r="E45" s="117"/>
    </row>
    <row r="46" spans="1:5" ht="21.95" customHeight="1" x14ac:dyDescent="0.2">
      <c r="A46" s="330" t="s">
        <v>584</v>
      </c>
      <c r="B46" s="330"/>
      <c r="C46" s="158" t="s">
        <v>359</v>
      </c>
      <c r="D46" s="301">
        <f>D44</f>
        <v>2007862608.2130001</v>
      </c>
      <c r="E46" s="234">
        <f>E44</f>
        <v>2047440100.5229998</v>
      </c>
    </row>
    <row r="47" spans="1:5" ht="6.75" customHeight="1" x14ac:dyDescent="0.2">
      <c r="C47" s="335"/>
      <c r="D47" s="302"/>
      <c r="E47" s="117"/>
    </row>
    <row r="48" spans="1:5" ht="21.95" customHeight="1" x14ac:dyDescent="0.2">
      <c r="A48" s="330" t="s">
        <v>585</v>
      </c>
      <c r="B48" s="330"/>
      <c r="C48" s="335" t="s">
        <v>360</v>
      </c>
      <c r="D48" s="302"/>
      <c r="E48" s="117"/>
    </row>
    <row r="49" spans="1:5" ht="21.95" customHeight="1" x14ac:dyDescent="0.2">
      <c r="A49" s="330" t="s">
        <v>586</v>
      </c>
      <c r="B49" s="330"/>
      <c r="C49" s="335" t="s">
        <v>361</v>
      </c>
      <c r="D49" s="302"/>
      <c r="E49" s="117"/>
    </row>
    <row r="50" spans="1:5" ht="15" customHeight="1" x14ac:dyDescent="0.2">
      <c r="A50" s="211" t="s">
        <v>587</v>
      </c>
      <c r="B50" s="211"/>
      <c r="C50" s="114" t="s">
        <v>362</v>
      </c>
      <c r="D50" s="233">
        <v>28184536.8122482</v>
      </c>
      <c r="E50" s="232">
        <v>28915714.085995954</v>
      </c>
    </row>
    <row r="51" spans="1:5" ht="15" customHeight="1" x14ac:dyDescent="0.2">
      <c r="A51" s="211" t="s">
        <v>588</v>
      </c>
      <c r="B51" s="211"/>
      <c r="C51" s="114" t="s">
        <v>363</v>
      </c>
      <c r="D51" s="233">
        <v>4793972.8484000005</v>
      </c>
      <c r="E51" s="232">
        <v>3734360.2849999997</v>
      </c>
    </row>
    <row r="52" spans="1:5" ht="15" customHeight="1" x14ac:dyDescent="0.2">
      <c r="A52" s="211" t="s">
        <v>589</v>
      </c>
      <c r="B52" s="211"/>
      <c r="C52" s="114" t="s">
        <v>364</v>
      </c>
      <c r="D52" s="233">
        <v>13885216.359999999</v>
      </c>
      <c r="E52" s="232">
        <v>13849947.73</v>
      </c>
    </row>
    <row r="53" spans="1:5" ht="15" customHeight="1" x14ac:dyDescent="0.2">
      <c r="A53" s="211" t="s">
        <v>590</v>
      </c>
      <c r="B53" s="211"/>
      <c r="C53" s="114" t="s">
        <v>365</v>
      </c>
      <c r="D53" s="233">
        <v>2504849</v>
      </c>
      <c r="E53" s="232">
        <v>2510897</v>
      </c>
    </row>
    <row r="54" spans="1:5" ht="15" customHeight="1" x14ac:dyDescent="0.2">
      <c r="A54" s="211" t="s">
        <v>591</v>
      </c>
      <c r="B54" s="211"/>
      <c r="C54" s="114" t="s">
        <v>366</v>
      </c>
      <c r="D54" s="233">
        <v>197784935.84</v>
      </c>
      <c r="E54" s="232">
        <v>197784935.84</v>
      </c>
    </row>
    <row r="55" spans="1:5" ht="15" customHeight="1" x14ac:dyDescent="0.2">
      <c r="A55" s="211" t="s">
        <v>592</v>
      </c>
      <c r="B55" s="211"/>
      <c r="C55" s="114" t="s">
        <v>367</v>
      </c>
      <c r="D55" s="233">
        <v>497083815.5762704</v>
      </c>
      <c r="E55" s="232">
        <v>513222605.6092726</v>
      </c>
    </row>
    <row r="56" spans="1:5" ht="15" customHeight="1" x14ac:dyDescent="0.2">
      <c r="A56" s="211" t="s">
        <v>593</v>
      </c>
      <c r="B56" s="211"/>
      <c r="C56" s="114" t="s">
        <v>368</v>
      </c>
      <c r="D56" s="233">
        <v>483330.54999999993</v>
      </c>
      <c r="E56" s="232">
        <v>564647.47000000009</v>
      </c>
    </row>
    <row r="57" spans="1:5" ht="21.95" customHeight="1" x14ac:dyDescent="0.2">
      <c r="A57" s="330" t="s">
        <v>594</v>
      </c>
      <c r="B57" s="330"/>
      <c r="C57" s="335" t="s">
        <v>369</v>
      </c>
      <c r="D57" s="302">
        <f>SUM(D50:D56)</f>
        <v>744720656.98691857</v>
      </c>
      <c r="E57" s="117">
        <f>SUM(E50:E56)</f>
        <v>760583108.02026856</v>
      </c>
    </row>
    <row r="58" spans="1:5" ht="21.95" customHeight="1" x14ac:dyDescent="0.2">
      <c r="C58" s="114"/>
      <c r="D58" s="233"/>
      <c r="E58" s="232"/>
    </row>
    <row r="59" spans="1:5" ht="21.95" customHeight="1" x14ac:dyDescent="0.2">
      <c r="A59" s="330" t="s">
        <v>595</v>
      </c>
      <c r="B59" s="330"/>
      <c r="C59" s="335" t="s">
        <v>370</v>
      </c>
      <c r="D59" s="233"/>
      <c r="E59" s="232"/>
    </row>
    <row r="60" spans="1:5" x14ac:dyDescent="0.2">
      <c r="A60" s="211" t="s">
        <v>596</v>
      </c>
      <c r="B60" s="211"/>
      <c r="C60" s="114" t="s">
        <v>371</v>
      </c>
      <c r="D60" s="233">
        <v>8384632.2577518253</v>
      </c>
      <c r="E60" s="232">
        <v>8623193.6440040451</v>
      </c>
    </row>
    <row r="61" spans="1:5" x14ac:dyDescent="0.2">
      <c r="A61" s="211" t="s">
        <v>597</v>
      </c>
      <c r="B61" s="211"/>
      <c r="C61" s="114" t="s">
        <v>372</v>
      </c>
      <c r="D61" s="233">
        <v>122078104.704</v>
      </c>
      <c r="E61" s="232">
        <v>118831169.384</v>
      </c>
    </row>
    <row r="62" spans="1:5" x14ac:dyDescent="0.2">
      <c r="A62" s="211" t="s">
        <v>598</v>
      </c>
      <c r="B62" s="211"/>
      <c r="C62" s="114" t="s">
        <v>373</v>
      </c>
      <c r="D62" s="233">
        <v>3476276.0315999999</v>
      </c>
      <c r="E62" s="232">
        <v>6442249.0750000011</v>
      </c>
    </row>
    <row r="63" spans="1:5" x14ac:dyDescent="0.2">
      <c r="A63" s="211" t="s">
        <v>599</v>
      </c>
      <c r="B63" s="211"/>
      <c r="C63" s="114" t="s">
        <v>374</v>
      </c>
      <c r="D63" s="233">
        <v>1928503</v>
      </c>
      <c r="E63" s="232">
        <v>5250262</v>
      </c>
    </row>
    <row r="64" spans="1:5" x14ac:dyDescent="0.2">
      <c r="A64" s="211" t="s">
        <v>600</v>
      </c>
      <c r="B64" s="211"/>
      <c r="C64" s="114" t="s">
        <v>375</v>
      </c>
      <c r="D64" s="233">
        <v>542068</v>
      </c>
      <c r="E64" s="232">
        <v>536020</v>
      </c>
    </row>
    <row r="65" spans="1:9" x14ac:dyDescent="0.2">
      <c r="A65" s="211" t="s">
        <v>601</v>
      </c>
      <c r="B65" s="211"/>
      <c r="C65" s="114" t="s">
        <v>376</v>
      </c>
      <c r="D65" s="233">
        <v>0</v>
      </c>
      <c r="E65" s="232">
        <v>69862.77</v>
      </c>
    </row>
    <row r="66" spans="1:9" x14ac:dyDescent="0.2">
      <c r="A66" s="211" t="s">
        <v>602</v>
      </c>
      <c r="C66" s="114" t="s">
        <v>377</v>
      </c>
      <c r="D66" s="233">
        <v>116462851.57372962</v>
      </c>
      <c r="E66" s="232">
        <v>129303101.93072732</v>
      </c>
    </row>
    <row r="67" spans="1:9" ht="15" customHeight="1" x14ac:dyDescent="0.2">
      <c r="A67" s="330" t="s">
        <v>603</v>
      </c>
      <c r="C67" s="335" t="s">
        <v>378</v>
      </c>
      <c r="D67" s="302">
        <f>SUM(D60:D66)</f>
        <v>252872435.56708145</v>
      </c>
      <c r="E67" s="117">
        <f>SUM(E60:E66)</f>
        <v>269055858.80373138</v>
      </c>
    </row>
    <row r="68" spans="1:9" ht="15" customHeight="1" x14ac:dyDescent="0.2">
      <c r="C68" s="114"/>
      <c r="D68" s="233"/>
      <c r="E68" s="232"/>
    </row>
    <row r="69" spans="1:9" ht="15" customHeight="1" x14ac:dyDescent="0.2">
      <c r="A69" s="330" t="s">
        <v>604</v>
      </c>
      <c r="C69" s="158" t="s">
        <v>379</v>
      </c>
      <c r="D69" s="301">
        <f>D57+D67</f>
        <v>997593092.55400002</v>
      </c>
      <c r="E69" s="234">
        <f>E57+E67</f>
        <v>1029638966.8239999</v>
      </c>
    </row>
    <row r="70" spans="1:9" ht="15" customHeight="1" x14ac:dyDescent="0.2">
      <c r="C70" s="114"/>
      <c r="D70" s="233"/>
      <c r="E70" s="232"/>
    </row>
    <row r="71" spans="1:9" ht="15" customHeight="1" x14ac:dyDescent="0.2">
      <c r="A71" s="330" t="s">
        <v>326</v>
      </c>
      <c r="C71" s="158" t="s">
        <v>380</v>
      </c>
      <c r="D71" s="301">
        <f>D46+D69</f>
        <v>3005455700.7670002</v>
      </c>
      <c r="E71" s="234">
        <f>E46+E69</f>
        <v>3077079067.3469996</v>
      </c>
    </row>
    <row r="75" spans="1:9" x14ac:dyDescent="0.2">
      <c r="H75" s="346" t="s">
        <v>625</v>
      </c>
      <c r="I75" s="347"/>
    </row>
    <row r="77" spans="1:9" x14ac:dyDescent="0.2">
      <c r="C77" s="450" t="s">
        <v>381</v>
      </c>
      <c r="D77" s="450"/>
      <c r="E77" s="450"/>
      <c r="F77" s="450"/>
    </row>
    <row r="78" spans="1:9" x14ac:dyDescent="0.2">
      <c r="D78" s="154" t="s">
        <v>605</v>
      </c>
      <c r="E78" s="151"/>
      <c r="F78" s="151"/>
      <c r="G78" s="151"/>
    </row>
    <row r="80" spans="1:9" x14ac:dyDescent="0.2">
      <c r="C80" s="235"/>
      <c r="D80" s="300" t="s">
        <v>382</v>
      </c>
      <c r="E80" s="235" t="s">
        <v>382</v>
      </c>
    </row>
    <row r="81" spans="1:8" x14ac:dyDescent="0.2">
      <c r="A81" s="336" t="s">
        <v>554</v>
      </c>
      <c r="C81" s="328" t="s">
        <v>383</v>
      </c>
      <c r="D81" s="321">
        <v>45838</v>
      </c>
      <c r="E81" s="322">
        <v>45473</v>
      </c>
      <c r="F81" s="337"/>
      <c r="H81" s="162"/>
    </row>
    <row r="82" spans="1:8" ht="15" x14ac:dyDescent="0.35">
      <c r="C82" s="236"/>
      <c r="D82" s="303"/>
      <c r="E82" s="236"/>
      <c r="F82" s="162"/>
      <c r="H82" s="162"/>
    </row>
    <row r="83" spans="1:8" x14ac:dyDescent="0.2">
      <c r="A83" s="211" t="s">
        <v>530</v>
      </c>
      <c r="C83" s="215" t="s">
        <v>384</v>
      </c>
      <c r="D83" s="282">
        <v>611999264.38999999</v>
      </c>
      <c r="E83" s="143">
        <v>802920995.14999986</v>
      </c>
      <c r="F83" s="162"/>
      <c r="H83" s="162"/>
    </row>
    <row r="84" spans="1:8" x14ac:dyDescent="0.2">
      <c r="A84" s="211" t="s">
        <v>531</v>
      </c>
      <c r="C84" s="215" t="s">
        <v>385</v>
      </c>
      <c r="D84" s="282">
        <v>4717342.7300000004</v>
      </c>
      <c r="E84" s="143">
        <v>5755589.0800000001</v>
      </c>
      <c r="F84" s="162"/>
      <c r="H84" s="162"/>
    </row>
    <row r="85" spans="1:8" x14ac:dyDescent="0.2">
      <c r="A85" s="211" t="s">
        <v>532</v>
      </c>
      <c r="C85" s="215" t="s">
        <v>386</v>
      </c>
      <c r="D85" s="282">
        <v>-1136613.5700000003</v>
      </c>
      <c r="E85" s="143">
        <v>419731.66000000038</v>
      </c>
      <c r="F85" s="162"/>
      <c r="H85" s="162"/>
    </row>
    <row r="86" spans="1:8" x14ac:dyDescent="0.2">
      <c r="A86" s="211" t="s">
        <v>533</v>
      </c>
      <c r="C86" s="215" t="s">
        <v>388</v>
      </c>
      <c r="D86" s="282">
        <v>-18290978.670000002</v>
      </c>
      <c r="E86" s="143">
        <v>-13411236.52</v>
      </c>
      <c r="F86" s="162"/>
      <c r="H86" s="162"/>
    </row>
    <row r="87" spans="1:8" x14ac:dyDescent="0.2">
      <c r="A87" s="211" t="s">
        <v>534</v>
      </c>
      <c r="C87" s="215" t="s">
        <v>389</v>
      </c>
      <c r="D87" s="282">
        <v>13360732.15</v>
      </c>
      <c r="E87" s="143">
        <v>14584950</v>
      </c>
      <c r="F87" s="162"/>
      <c r="H87" s="162"/>
    </row>
    <row r="88" spans="1:8" x14ac:dyDescent="0.2">
      <c r="A88" s="211" t="s">
        <v>535</v>
      </c>
      <c r="C88" s="215" t="s">
        <v>390</v>
      </c>
      <c r="D88" s="282">
        <v>-225702711.81</v>
      </c>
      <c r="E88" s="143">
        <v>-321888559.63</v>
      </c>
      <c r="F88" s="162"/>
      <c r="H88" s="162"/>
    </row>
    <row r="89" spans="1:8" x14ac:dyDescent="0.2">
      <c r="A89" s="211" t="s">
        <v>536</v>
      </c>
      <c r="C89" s="215" t="s">
        <v>391</v>
      </c>
      <c r="D89" s="282">
        <v>-87153549.930000007</v>
      </c>
      <c r="E89" s="143">
        <v>-81658154.180000007</v>
      </c>
      <c r="F89" s="162"/>
      <c r="G89" s="338"/>
      <c r="H89" s="162"/>
    </row>
    <row r="90" spans="1:8" x14ac:dyDescent="0.2">
      <c r="A90" s="211" t="s">
        <v>537</v>
      </c>
      <c r="C90" s="215" t="s">
        <v>392</v>
      </c>
      <c r="D90" s="282">
        <v>-90523683.570000008</v>
      </c>
      <c r="E90" s="143">
        <v>-75051185.449999988</v>
      </c>
      <c r="F90" s="162"/>
      <c r="H90" s="162"/>
    </row>
    <row r="91" spans="1:8" x14ac:dyDescent="0.2">
      <c r="A91" s="211" t="s">
        <v>538</v>
      </c>
      <c r="C91" s="215" t="s">
        <v>393</v>
      </c>
      <c r="D91" s="282">
        <v>-17603478.030000001</v>
      </c>
      <c r="E91" s="143">
        <v>-23898849.32</v>
      </c>
      <c r="F91" s="162"/>
      <c r="H91" s="162"/>
    </row>
    <row r="92" spans="1:8" x14ac:dyDescent="0.2">
      <c r="A92" s="211" t="s">
        <v>539</v>
      </c>
      <c r="C92" s="215" t="s">
        <v>394</v>
      </c>
      <c r="D92" s="282">
        <v>-194402963.22999999</v>
      </c>
      <c r="E92" s="143">
        <v>-178757710</v>
      </c>
      <c r="F92" s="162"/>
      <c r="H92" s="162"/>
    </row>
    <row r="93" spans="1:8" x14ac:dyDescent="0.2">
      <c r="A93" s="211" t="s">
        <v>540</v>
      </c>
      <c r="C93" s="215" t="s">
        <v>395</v>
      </c>
      <c r="D93" s="282">
        <v>0</v>
      </c>
      <c r="E93" s="143">
        <v>0</v>
      </c>
      <c r="F93" s="162"/>
      <c r="H93" s="162"/>
    </row>
    <row r="94" spans="1:8" x14ac:dyDescent="0.2">
      <c r="A94" s="211" t="s">
        <v>541</v>
      </c>
      <c r="C94" s="215" t="s">
        <v>396</v>
      </c>
      <c r="D94" s="282">
        <v>-15742510.460000001</v>
      </c>
      <c r="E94" s="143">
        <v>-22649287.719999999</v>
      </c>
      <c r="F94" s="162"/>
      <c r="H94" s="162"/>
    </row>
    <row r="95" spans="1:8" x14ac:dyDescent="0.2">
      <c r="A95" s="211" t="s">
        <v>542</v>
      </c>
      <c r="C95" s="215" t="s">
        <v>397</v>
      </c>
      <c r="D95" s="282">
        <v>-12387573.59</v>
      </c>
      <c r="E95" s="143">
        <v>-10251199.5</v>
      </c>
      <c r="F95" s="162"/>
      <c r="H95" s="162"/>
    </row>
    <row r="96" spans="1:8" x14ac:dyDescent="0.2">
      <c r="A96" s="211" t="s">
        <v>543</v>
      </c>
      <c r="C96" s="215" t="s">
        <v>398</v>
      </c>
      <c r="D96" s="282">
        <v>76897460.63000001</v>
      </c>
      <c r="E96" s="143">
        <v>2481659.19</v>
      </c>
      <c r="F96" s="162"/>
      <c r="H96" s="162"/>
    </row>
    <row r="97" spans="1:8" x14ac:dyDescent="0.2">
      <c r="A97" s="211" t="s">
        <v>544</v>
      </c>
      <c r="C97" s="215" t="s">
        <v>399</v>
      </c>
      <c r="D97" s="282">
        <v>0</v>
      </c>
      <c r="E97" s="143">
        <v>0</v>
      </c>
      <c r="F97" s="162"/>
      <c r="H97" s="162"/>
    </row>
    <row r="98" spans="1:8" ht="14.25" customHeight="1" x14ac:dyDescent="0.2">
      <c r="A98" s="339" t="s">
        <v>545</v>
      </c>
      <c r="C98" s="215" t="s">
        <v>400</v>
      </c>
      <c r="D98" s="282">
        <v>2844.98</v>
      </c>
      <c r="E98" s="143">
        <v>632401.30000000005</v>
      </c>
      <c r="F98" s="162"/>
      <c r="H98" s="162"/>
    </row>
    <row r="99" spans="1:8" x14ac:dyDescent="0.2">
      <c r="A99" s="211" t="s">
        <v>546</v>
      </c>
      <c r="C99" s="215" t="s">
        <v>401</v>
      </c>
      <c r="D99" s="282">
        <v>-31049135.329999994</v>
      </c>
      <c r="E99" s="143">
        <v>-34849679.75</v>
      </c>
      <c r="F99" s="162"/>
      <c r="H99" s="162"/>
    </row>
    <row r="100" spans="1:8" x14ac:dyDescent="0.2">
      <c r="A100" s="211" t="s">
        <v>547</v>
      </c>
      <c r="C100" s="162" t="s">
        <v>402</v>
      </c>
      <c r="D100" s="282">
        <v>-30648673.690000001</v>
      </c>
      <c r="E100" s="143">
        <v>-19684901.580000006</v>
      </c>
      <c r="F100" s="162"/>
      <c r="H100" s="162"/>
    </row>
    <row r="101" spans="1:8" x14ac:dyDescent="0.2">
      <c r="A101" s="340" t="s">
        <v>548</v>
      </c>
      <c r="C101" s="162" t="s">
        <v>403</v>
      </c>
      <c r="E101" s="143">
        <v>0</v>
      </c>
      <c r="F101" s="162"/>
      <c r="H101" s="162"/>
    </row>
    <row r="102" spans="1:8" x14ac:dyDescent="0.2">
      <c r="C102" s="286" t="s">
        <v>521</v>
      </c>
      <c r="D102" s="304"/>
      <c r="E102" s="162"/>
      <c r="F102" s="162"/>
      <c r="H102" s="162"/>
    </row>
    <row r="103" spans="1:8" x14ac:dyDescent="0.2">
      <c r="A103" s="191" t="s">
        <v>549</v>
      </c>
      <c r="C103" s="191" t="s">
        <v>404</v>
      </c>
      <c r="D103" s="149">
        <f>SUM(D83:D102)</f>
        <v>-17664227.000000007</v>
      </c>
      <c r="E103" s="191">
        <f>SUM(E83:E102)</f>
        <v>44694562.729999892</v>
      </c>
      <c r="F103" s="162"/>
      <c r="H103" s="162"/>
    </row>
    <row r="104" spans="1:8" x14ac:dyDescent="0.2">
      <c r="A104" s="162" t="s">
        <v>550</v>
      </c>
      <c r="C104" s="162" t="s">
        <v>405</v>
      </c>
      <c r="D104" s="143">
        <v>-9361818</v>
      </c>
      <c r="E104" s="143">
        <v>-9563433</v>
      </c>
      <c r="F104" s="162"/>
      <c r="H104" s="162"/>
    </row>
    <row r="105" spans="1:8" x14ac:dyDescent="0.2">
      <c r="A105" s="162" t="s">
        <v>551</v>
      </c>
      <c r="C105" s="162" t="s">
        <v>406</v>
      </c>
      <c r="D105" s="305" t="s">
        <v>529</v>
      </c>
      <c r="E105" s="305" t="s">
        <v>529</v>
      </c>
      <c r="F105" s="162"/>
      <c r="H105" s="162"/>
    </row>
    <row r="106" spans="1:8" x14ac:dyDescent="0.2">
      <c r="C106" s="237"/>
      <c r="E106" s="237"/>
      <c r="F106" s="237"/>
      <c r="H106" s="237"/>
    </row>
    <row r="107" spans="1:8" x14ac:dyDescent="0.2">
      <c r="A107" s="336" t="s">
        <v>552</v>
      </c>
      <c r="C107" s="238" t="s">
        <v>407</v>
      </c>
      <c r="D107" s="149">
        <f>SUM(D104:D106)</f>
        <v>-9361818</v>
      </c>
      <c r="E107" s="149">
        <f>SUM(E104:E106)</f>
        <v>-9563433</v>
      </c>
      <c r="F107" s="162"/>
      <c r="H107" s="162"/>
    </row>
    <row r="108" spans="1:8" x14ac:dyDescent="0.2">
      <c r="A108" s="336"/>
      <c r="C108" s="162"/>
      <c r="E108" s="162"/>
      <c r="F108" s="162"/>
      <c r="H108" s="162"/>
    </row>
    <row r="109" spans="1:8" x14ac:dyDescent="0.2">
      <c r="A109" s="336" t="s">
        <v>553</v>
      </c>
      <c r="C109" s="191" t="s">
        <v>408</v>
      </c>
      <c r="D109" s="149">
        <f>D103+D107</f>
        <v>-27026045.000000007</v>
      </c>
      <c r="E109" s="149">
        <f>E103+E107</f>
        <v>35131129.729999892</v>
      </c>
      <c r="F109" s="162"/>
      <c r="H109" s="162"/>
    </row>
    <row r="110" spans="1:8" x14ac:dyDescent="0.2">
      <c r="C110" s="239"/>
      <c r="D110" s="320">
        <f>D107/D103</f>
        <v>0.52998741467713228</v>
      </c>
      <c r="E110" s="239">
        <f>E107/E103</f>
        <v>-0.21397307448274533</v>
      </c>
      <c r="F110" s="239"/>
      <c r="H110" s="239"/>
    </row>
    <row r="113" spans="3:6" hidden="1" x14ac:dyDescent="0.2">
      <c r="C113" s="445" t="s">
        <v>409</v>
      </c>
      <c r="D113" s="445"/>
      <c r="E113" s="445"/>
    </row>
    <row r="114" spans="3:6" ht="15" hidden="1" x14ac:dyDescent="0.25">
      <c r="C114" s="444" t="s">
        <v>454</v>
      </c>
      <c r="D114" s="444"/>
      <c r="E114" s="444"/>
      <c r="F114" s="341"/>
    </row>
    <row r="115" spans="3:6" hidden="1" x14ac:dyDescent="0.2"/>
    <row r="116" spans="3:6" ht="15" hidden="1" x14ac:dyDescent="0.25">
      <c r="C116" s="287"/>
      <c r="D116" s="306"/>
      <c r="E116" s="235" t="s">
        <v>382</v>
      </c>
      <c r="F116" s="341"/>
    </row>
    <row r="117" spans="3:6" hidden="1" x14ac:dyDescent="0.2">
      <c r="C117" s="288" t="s">
        <v>383</v>
      </c>
      <c r="D117" s="307"/>
      <c r="E117" s="240">
        <f>E81</f>
        <v>45473</v>
      </c>
    </row>
    <row r="118" spans="3:6" hidden="1" x14ac:dyDescent="0.2">
      <c r="C118" s="132"/>
      <c r="D118" s="308"/>
      <c r="E118" s="241"/>
    </row>
    <row r="119" spans="3:6" hidden="1" x14ac:dyDescent="0.2">
      <c r="C119" s="289" t="s">
        <v>410</v>
      </c>
      <c r="D119" s="153"/>
    </row>
    <row r="120" spans="3:6" hidden="1" x14ac:dyDescent="0.2">
      <c r="C120" s="137"/>
      <c r="D120" s="309"/>
    </row>
    <row r="121" spans="3:6" hidden="1" x14ac:dyDescent="0.2">
      <c r="C121" s="290" t="s">
        <v>411</v>
      </c>
      <c r="D121" s="310"/>
      <c r="E121" s="139">
        <v>14299830.650000079</v>
      </c>
    </row>
    <row r="122" spans="3:6" hidden="1" x14ac:dyDescent="0.2"/>
    <row r="123" spans="3:6" hidden="1" x14ac:dyDescent="0.2">
      <c r="C123" s="291" t="s">
        <v>412</v>
      </c>
      <c r="D123" s="311"/>
      <c r="E123" s="242">
        <v>154879222.19999999</v>
      </c>
    </row>
    <row r="124" spans="3:6" hidden="1" x14ac:dyDescent="0.2">
      <c r="C124" s="292"/>
      <c r="D124" s="312"/>
    </row>
    <row r="125" spans="3:6" hidden="1" x14ac:dyDescent="0.2">
      <c r="C125" s="292" t="s">
        <v>413</v>
      </c>
      <c r="D125" s="312"/>
      <c r="E125" s="143">
        <v>41575657.759999998</v>
      </c>
    </row>
    <row r="126" spans="3:6" hidden="1" x14ac:dyDescent="0.2">
      <c r="C126" s="292" t="s">
        <v>414</v>
      </c>
      <c r="D126" s="312"/>
      <c r="E126" s="143">
        <v>0</v>
      </c>
    </row>
    <row r="127" spans="3:6" hidden="1" x14ac:dyDescent="0.2">
      <c r="C127" s="292" t="s">
        <v>415</v>
      </c>
      <c r="D127" s="312"/>
      <c r="E127" s="143">
        <v>-5034179.9600000009</v>
      </c>
    </row>
    <row r="128" spans="3:6" hidden="1" x14ac:dyDescent="0.2">
      <c r="C128" s="292" t="s">
        <v>457</v>
      </c>
      <c r="D128" s="312"/>
      <c r="E128" s="143">
        <v>0</v>
      </c>
    </row>
    <row r="129" spans="3:6" hidden="1" x14ac:dyDescent="0.2">
      <c r="C129" s="292" t="s">
        <v>416</v>
      </c>
      <c r="D129" s="312"/>
      <c r="E129" s="143">
        <v>-4670729.62</v>
      </c>
    </row>
    <row r="130" spans="3:6" hidden="1" x14ac:dyDescent="0.2">
      <c r="C130" s="292" t="s">
        <v>417</v>
      </c>
      <c r="D130" s="312"/>
      <c r="E130" s="143">
        <v>1316379.3400000001</v>
      </c>
    </row>
    <row r="131" spans="3:6" hidden="1" x14ac:dyDescent="0.2">
      <c r="C131" s="292" t="s">
        <v>418</v>
      </c>
      <c r="D131" s="312"/>
      <c r="E131" s="143">
        <v>-211777.58999999997</v>
      </c>
    </row>
    <row r="132" spans="3:6" hidden="1" x14ac:dyDescent="0.2">
      <c r="C132" s="292" t="s">
        <v>458</v>
      </c>
      <c r="D132" s="312"/>
      <c r="E132" s="143">
        <v>-26403005.399999999</v>
      </c>
    </row>
    <row r="133" spans="3:6" hidden="1" x14ac:dyDescent="0.2">
      <c r="C133" s="292" t="s">
        <v>419</v>
      </c>
      <c r="D133" s="312"/>
      <c r="E133" s="143">
        <v>-341731.14000000583</v>
      </c>
    </row>
    <row r="134" spans="3:6" hidden="1" x14ac:dyDescent="0.2">
      <c r="C134" s="293" t="s">
        <v>420</v>
      </c>
      <c r="D134" s="313"/>
      <c r="E134" s="143">
        <v>-6471625.7300000004</v>
      </c>
    </row>
    <row r="135" spans="3:6" hidden="1" x14ac:dyDescent="0.2">
      <c r="C135" s="293" t="s">
        <v>522</v>
      </c>
      <c r="D135" s="313"/>
      <c r="E135" s="143">
        <v>0</v>
      </c>
    </row>
    <row r="136" spans="3:6" hidden="1" x14ac:dyDescent="0.2">
      <c r="C136" s="292" t="s">
        <v>421</v>
      </c>
      <c r="D136" s="312"/>
      <c r="E136" s="143">
        <v>153456356.73000002</v>
      </c>
    </row>
    <row r="137" spans="3:6" hidden="1" x14ac:dyDescent="0.2">
      <c r="C137" s="292" t="s">
        <v>422</v>
      </c>
      <c r="D137" s="312"/>
      <c r="E137" s="143">
        <v>-66942.899999999994</v>
      </c>
    </row>
    <row r="138" spans="3:6" hidden="1" x14ac:dyDescent="0.2">
      <c r="C138" s="292" t="s">
        <v>459</v>
      </c>
      <c r="D138" s="312"/>
      <c r="E138" s="143">
        <v>0</v>
      </c>
      <c r="F138" s="148"/>
    </row>
    <row r="139" spans="3:6" hidden="1" x14ac:dyDescent="0.2">
      <c r="C139" s="292" t="s">
        <v>423</v>
      </c>
      <c r="D139" s="312"/>
      <c r="E139" s="143">
        <v>3176129.23</v>
      </c>
      <c r="F139" s="148"/>
    </row>
    <row r="140" spans="3:6" hidden="1" x14ac:dyDescent="0.2">
      <c r="C140" s="292" t="s">
        <v>460</v>
      </c>
      <c r="D140" s="312"/>
      <c r="E140" s="143">
        <v>0</v>
      </c>
      <c r="F140" s="148"/>
    </row>
    <row r="141" spans="3:6" hidden="1" x14ac:dyDescent="0.2">
      <c r="C141" s="292" t="s">
        <v>424</v>
      </c>
      <c r="D141" s="312"/>
      <c r="E141" s="143">
        <v>-1445308.52</v>
      </c>
      <c r="F141" s="148"/>
    </row>
    <row r="142" spans="3:6" hidden="1" x14ac:dyDescent="0.2">
      <c r="C142" s="292" t="s">
        <v>425</v>
      </c>
      <c r="D142" s="312"/>
      <c r="E142" s="143">
        <v>0</v>
      </c>
      <c r="F142" s="148"/>
    </row>
    <row r="143" spans="3:6" hidden="1" x14ac:dyDescent="0.2">
      <c r="C143" s="292" t="s">
        <v>357</v>
      </c>
      <c r="D143" s="312"/>
      <c r="E143" s="143">
        <v>0</v>
      </c>
      <c r="F143" s="148"/>
    </row>
    <row r="144" spans="3:6" hidden="1" x14ac:dyDescent="0.2">
      <c r="C144" s="292"/>
      <c r="D144" s="312"/>
      <c r="E144" s="147">
        <f>E123+E121</f>
        <v>169179052.85000005</v>
      </c>
      <c r="F144" s="148"/>
    </row>
    <row r="145" spans="3:6" hidden="1" x14ac:dyDescent="0.2">
      <c r="C145" s="292"/>
      <c r="D145" s="312"/>
      <c r="E145" s="148"/>
      <c r="F145" s="148"/>
    </row>
    <row r="146" spans="3:6" hidden="1" x14ac:dyDescent="0.2">
      <c r="C146" s="291" t="s">
        <v>426</v>
      </c>
      <c r="D146" s="311"/>
      <c r="E146" s="148"/>
      <c r="F146" s="148"/>
    </row>
    <row r="147" spans="3:6" hidden="1" x14ac:dyDescent="0.2">
      <c r="C147" s="292" t="s">
        <v>427</v>
      </c>
      <c r="D147" s="312"/>
      <c r="E147" s="185">
        <v>12996452.430000003</v>
      </c>
      <c r="F147" s="148"/>
    </row>
    <row r="148" spans="3:6" hidden="1" x14ac:dyDescent="0.2">
      <c r="C148" s="292" t="s">
        <v>428</v>
      </c>
      <c r="D148" s="312"/>
      <c r="E148" s="185">
        <v>-45557515.650000043</v>
      </c>
      <c r="F148" s="148"/>
    </row>
    <row r="149" spans="3:6" hidden="1" x14ac:dyDescent="0.2">
      <c r="C149" s="292" t="s">
        <v>429</v>
      </c>
      <c r="D149" s="312"/>
      <c r="E149" s="185">
        <v>-21021000.960000113</v>
      </c>
      <c r="F149" s="148"/>
    </row>
    <row r="150" spans="3:6" hidden="1" x14ac:dyDescent="0.2">
      <c r="C150" s="292" t="s">
        <v>430</v>
      </c>
      <c r="D150" s="312"/>
      <c r="E150" s="185">
        <v>0</v>
      </c>
      <c r="F150" s="148"/>
    </row>
    <row r="151" spans="3:6" hidden="1" x14ac:dyDescent="0.2">
      <c r="C151" s="292" t="s">
        <v>431</v>
      </c>
      <c r="D151" s="312"/>
      <c r="E151" s="162">
        <v>0</v>
      </c>
    </row>
    <row r="152" spans="3:6" hidden="1" x14ac:dyDescent="0.2">
      <c r="C152" s="292"/>
      <c r="D152" s="312"/>
    </row>
    <row r="153" spans="3:6" hidden="1" x14ac:dyDescent="0.2">
      <c r="C153" s="289" t="s">
        <v>432</v>
      </c>
      <c r="D153" s="153"/>
      <c r="E153" s="149">
        <f>SUM(E147:E152)+E144</f>
        <v>115596988.6699999</v>
      </c>
    </row>
    <row r="154" spans="3:6" hidden="1" x14ac:dyDescent="0.2">
      <c r="C154" s="292"/>
      <c r="D154" s="312"/>
    </row>
    <row r="155" spans="3:6" hidden="1" x14ac:dyDescent="0.2">
      <c r="C155" s="292" t="s">
        <v>433</v>
      </c>
      <c r="D155" s="312"/>
      <c r="E155" s="143">
        <v>-42184377.340000004</v>
      </c>
    </row>
    <row r="156" spans="3:6" hidden="1" x14ac:dyDescent="0.2">
      <c r="C156" s="292"/>
      <c r="D156" s="312"/>
    </row>
    <row r="157" spans="3:6" hidden="1" x14ac:dyDescent="0.2">
      <c r="C157" s="289" t="s">
        <v>434</v>
      </c>
      <c r="D157" s="153"/>
      <c r="E157" s="149">
        <f>E153+E155</f>
        <v>73412611.329999894</v>
      </c>
    </row>
    <row r="158" spans="3:6" hidden="1" x14ac:dyDescent="0.2">
      <c r="C158" s="292"/>
      <c r="D158" s="312"/>
    </row>
    <row r="159" spans="3:6" hidden="1" x14ac:dyDescent="0.2">
      <c r="C159" s="289" t="s">
        <v>435</v>
      </c>
      <c r="D159" s="153"/>
    </row>
    <row r="160" spans="3:6" hidden="1" x14ac:dyDescent="0.2">
      <c r="C160" s="292"/>
      <c r="D160" s="312"/>
    </row>
    <row r="161" spans="3:5" hidden="1" x14ac:dyDescent="0.2">
      <c r="C161" s="292" t="s">
        <v>436</v>
      </c>
      <c r="D161" s="312"/>
      <c r="E161" s="143">
        <v>4670729.62</v>
      </c>
    </row>
    <row r="162" spans="3:5" hidden="1" x14ac:dyDescent="0.2">
      <c r="C162" s="292" t="s">
        <v>437</v>
      </c>
      <c r="D162" s="312"/>
      <c r="E162" s="143">
        <v>163748.9</v>
      </c>
    </row>
    <row r="163" spans="3:5" hidden="1" x14ac:dyDescent="0.2">
      <c r="C163" s="292" t="s">
        <v>438</v>
      </c>
      <c r="D163" s="312"/>
      <c r="E163" s="143">
        <v>0</v>
      </c>
    </row>
    <row r="164" spans="3:5" hidden="1" x14ac:dyDescent="0.2">
      <c r="C164" s="292" t="s">
        <v>439</v>
      </c>
      <c r="D164" s="312"/>
      <c r="E164" s="143">
        <v>-85629781.830000117</v>
      </c>
    </row>
    <row r="165" spans="3:5" hidden="1" x14ac:dyDescent="0.2">
      <c r="C165" s="292" t="s">
        <v>440</v>
      </c>
      <c r="D165" s="312"/>
      <c r="E165" s="143">
        <v>0</v>
      </c>
    </row>
    <row r="166" spans="3:5" hidden="1" x14ac:dyDescent="0.2">
      <c r="C166" s="292" t="s">
        <v>441</v>
      </c>
      <c r="D166" s="312"/>
      <c r="E166" s="143">
        <v>0</v>
      </c>
    </row>
    <row r="167" spans="3:5" hidden="1" x14ac:dyDescent="0.2">
      <c r="C167" s="292" t="s">
        <v>523</v>
      </c>
      <c r="D167" s="312"/>
      <c r="E167" s="143">
        <v>-20000</v>
      </c>
    </row>
    <row r="168" spans="3:5" hidden="1" x14ac:dyDescent="0.2">
      <c r="C168" s="292" t="s">
        <v>464</v>
      </c>
      <c r="D168" s="312"/>
      <c r="E168" s="143">
        <v>-4104622.5000000009</v>
      </c>
    </row>
    <row r="169" spans="3:5" hidden="1" x14ac:dyDescent="0.2">
      <c r="C169" s="292"/>
      <c r="D169" s="312"/>
    </row>
    <row r="170" spans="3:5" hidden="1" x14ac:dyDescent="0.2">
      <c r="C170" s="289" t="s">
        <v>442</v>
      </c>
      <c r="D170" s="153"/>
      <c r="E170" s="149">
        <f>SUM(E161:E169)</f>
        <v>-84919925.810000122</v>
      </c>
    </row>
    <row r="171" spans="3:5" hidden="1" x14ac:dyDescent="0.2">
      <c r="C171" s="292"/>
      <c r="D171" s="312"/>
    </row>
    <row r="172" spans="3:5" hidden="1" x14ac:dyDescent="0.2">
      <c r="C172" s="289" t="s">
        <v>443</v>
      </c>
      <c r="D172" s="153"/>
    </row>
    <row r="173" spans="3:5" hidden="1" x14ac:dyDescent="0.2">
      <c r="C173" s="292"/>
      <c r="D173" s="312"/>
      <c r="E173" s="243"/>
    </row>
    <row r="174" spans="3:5" hidden="1" x14ac:dyDescent="0.2">
      <c r="C174" s="292" t="s">
        <v>444</v>
      </c>
      <c r="D174" s="312"/>
      <c r="E174" s="143">
        <v>66172869.840000004</v>
      </c>
    </row>
    <row r="175" spans="3:5" hidden="1" x14ac:dyDescent="0.2">
      <c r="C175" s="292" t="s">
        <v>445</v>
      </c>
      <c r="D175" s="312"/>
      <c r="E175" s="143">
        <v>-7889956.4199999999</v>
      </c>
    </row>
    <row r="176" spans="3:5" hidden="1" x14ac:dyDescent="0.2">
      <c r="C176" s="292" t="s">
        <v>446</v>
      </c>
      <c r="D176" s="312"/>
      <c r="E176" s="143">
        <v>-7185.7900000000373</v>
      </c>
    </row>
    <row r="177" spans="3:5" hidden="1" x14ac:dyDescent="0.2">
      <c r="C177" s="292" t="s">
        <v>447</v>
      </c>
      <c r="D177" s="312"/>
      <c r="E177" s="143">
        <v>-74641742.939999998</v>
      </c>
    </row>
    <row r="178" spans="3:5" hidden="1" x14ac:dyDescent="0.2">
      <c r="C178" s="292" t="s">
        <v>448</v>
      </c>
      <c r="D178" s="312"/>
      <c r="E178" s="143">
        <v>-33388770.41</v>
      </c>
    </row>
    <row r="179" spans="3:5" hidden="1" x14ac:dyDescent="0.2">
      <c r="C179" s="289" t="s">
        <v>449</v>
      </c>
      <c r="D179" s="153"/>
      <c r="E179" s="149">
        <f>SUM(E174:E178)</f>
        <v>-49754785.719999999</v>
      </c>
    </row>
    <row r="180" spans="3:5" hidden="1" x14ac:dyDescent="0.2">
      <c r="C180" s="292"/>
      <c r="D180" s="312"/>
      <c r="E180" s="143"/>
    </row>
    <row r="181" spans="3:5" hidden="1" x14ac:dyDescent="0.2">
      <c r="C181" s="289" t="s">
        <v>450</v>
      </c>
      <c r="D181" s="153"/>
      <c r="E181" s="152">
        <f>E179+E170+E157</f>
        <v>-61262100.200000226</v>
      </c>
    </row>
    <row r="182" spans="3:5" hidden="1" x14ac:dyDescent="0.2">
      <c r="C182" s="292"/>
      <c r="D182" s="312"/>
      <c r="E182" s="151"/>
    </row>
    <row r="183" spans="3:5" hidden="1" x14ac:dyDescent="0.2">
      <c r="C183" s="289" t="s">
        <v>451</v>
      </c>
      <c r="D183" s="153"/>
      <c r="E183" s="152" t="e">
        <f>#REF!</f>
        <v>#REF!</v>
      </c>
    </row>
    <row r="184" spans="3:5" hidden="1" x14ac:dyDescent="0.2">
      <c r="C184" s="289"/>
      <c r="D184" s="153"/>
      <c r="E184" s="153"/>
    </row>
    <row r="185" spans="3:5" hidden="1" x14ac:dyDescent="0.2">
      <c r="C185" s="292" t="s">
        <v>452</v>
      </c>
      <c r="D185" s="312"/>
      <c r="E185" s="155">
        <v>331744.93000000529</v>
      </c>
    </row>
    <row r="186" spans="3:5" hidden="1" x14ac:dyDescent="0.2">
      <c r="C186" s="292"/>
      <c r="D186" s="312"/>
      <c r="E186" s="151"/>
    </row>
    <row r="187" spans="3:5" hidden="1" x14ac:dyDescent="0.2">
      <c r="C187" s="294" t="s">
        <v>453</v>
      </c>
      <c r="D187" s="152"/>
      <c r="E187" s="158">
        <v>78831502.931999981</v>
      </c>
    </row>
    <row r="188" spans="3:5" hidden="1" x14ac:dyDescent="0.2"/>
    <row r="189" spans="3:5" hidden="1" x14ac:dyDescent="0.2"/>
    <row r="190" spans="3:5" hidden="1" x14ac:dyDescent="0.2"/>
    <row r="192" spans="3:5" x14ac:dyDescent="0.2">
      <c r="C192" s="445" t="s">
        <v>409</v>
      </c>
      <c r="D192" s="445"/>
      <c r="E192" s="445"/>
    </row>
    <row r="193" spans="2:9" ht="15" x14ac:dyDescent="0.25">
      <c r="C193" s="444" t="s">
        <v>605</v>
      </c>
      <c r="D193" s="444"/>
      <c r="E193" s="444"/>
      <c r="H193" s="346" t="s">
        <v>626</v>
      </c>
      <c r="I193" s="347"/>
    </row>
    <row r="195" spans="2:9" ht="15" x14ac:dyDescent="0.25">
      <c r="C195" s="287"/>
      <c r="D195" s="314" t="s">
        <v>382</v>
      </c>
      <c r="E195" s="235" t="s">
        <v>382</v>
      </c>
    </row>
    <row r="196" spans="2:9" x14ac:dyDescent="0.2">
      <c r="C196" s="288" t="s">
        <v>383</v>
      </c>
      <c r="D196" s="323">
        <v>45838</v>
      </c>
      <c r="E196" s="240">
        <v>45473</v>
      </c>
    </row>
    <row r="197" spans="2:9" x14ac:dyDescent="0.2">
      <c r="C197" s="132"/>
      <c r="D197" s="315"/>
      <c r="E197" s="241"/>
    </row>
    <row r="198" spans="2:9" x14ac:dyDescent="0.2">
      <c r="C198" s="289" t="s">
        <v>410</v>
      </c>
    </row>
    <row r="199" spans="2:9" x14ac:dyDescent="0.2">
      <c r="C199" s="137"/>
    </row>
    <row r="200" spans="2:9" x14ac:dyDescent="0.2">
      <c r="C200" s="290" t="s">
        <v>411</v>
      </c>
      <c r="D200" s="139">
        <v>-17664226.999999911</v>
      </c>
      <c r="E200" s="139">
        <v>44694562.46000009</v>
      </c>
    </row>
    <row r="202" spans="2:9" x14ac:dyDescent="0.2">
      <c r="C202" s="291" t="s">
        <v>412</v>
      </c>
      <c r="D202" s="316">
        <f>SUM(D204:D223)</f>
        <v>120102773.42999998</v>
      </c>
      <c r="E202" s="316">
        <f>SUM(E204:E222)</f>
        <v>93932791.350000024</v>
      </c>
    </row>
    <row r="203" spans="2:9" x14ac:dyDescent="0.2">
      <c r="C203" s="292"/>
    </row>
    <row r="204" spans="2:9" x14ac:dyDescent="0.2">
      <c r="B204" s="342" t="s">
        <v>468</v>
      </c>
      <c r="C204" s="292" t="s">
        <v>413</v>
      </c>
      <c r="D204" s="162">
        <v>17440830.91</v>
      </c>
      <c r="E204" s="162">
        <v>19264406.580000002</v>
      </c>
    </row>
    <row r="205" spans="2:9" ht="12.75" hidden="1" customHeight="1" x14ac:dyDescent="0.2">
      <c r="B205" s="342" t="s">
        <v>470</v>
      </c>
      <c r="C205" s="292" t="s">
        <v>414</v>
      </c>
      <c r="D205" s="162">
        <v>0</v>
      </c>
      <c r="E205" s="162">
        <v>0</v>
      </c>
    </row>
    <row r="206" spans="2:9" x14ac:dyDescent="0.2">
      <c r="B206" s="35" t="s">
        <v>470</v>
      </c>
      <c r="C206" s="292" t="s">
        <v>415</v>
      </c>
      <c r="D206" s="162">
        <v>-2844.98</v>
      </c>
      <c r="E206" s="162">
        <v>-632401.30000000005</v>
      </c>
    </row>
    <row r="207" spans="2:9" ht="12.75" hidden="1" customHeight="1" x14ac:dyDescent="0.2">
      <c r="B207" s="342" t="s">
        <v>472</v>
      </c>
      <c r="C207" s="292" t="s">
        <v>457</v>
      </c>
      <c r="D207" s="162">
        <v>0</v>
      </c>
      <c r="E207" s="162">
        <v>0</v>
      </c>
    </row>
    <row r="208" spans="2:9" x14ac:dyDescent="0.2">
      <c r="B208" s="35" t="s">
        <v>471</v>
      </c>
      <c r="C208" s="292" t="s">
        <v>416</v>
      </c>
      <c r="D208" s="162">
        <v>-1124877.18</v>
      </c>
      <c r="E208" s="162">
        <v>-2536441.91</v>
      </c>
    </row>
    <row r="209" spans="2:5" x14ac:dyDescent="0.2">
      <c r="B209" s="342" t="s">
        <v>472</v>
      </c>
      <c r="C209" s="292" t="s">
        <v>417</v>
      </c>
      <c r="D209" s="162">
        <v>1706615.07</v>
      </c>
      <c r="E209" s="162">
        <v>644275.1</v>
      </c>
    </row>
    <row r="210" spans="2:5" x14ac:dyDescent="0.2">
      <c r="B210" s="35" t="s">
        <v>473</v>
      </c>
      <c r="C210" s="292" t="s">
        <v>418</v>
      </c>
      <c r="D210" s="162">
        <v>-34594.140000000596</v>
      </c>
      <c r="E210" s="162">
        <v>6788.3000000002212</v>
      </c>
    </row>
    <row r="211" spans="2:5" ht="12.75" hidden="1" customHeight="1" x14ac:dyDescent="0.2">
      <c r="B211" s="342" t="s">
        <v>617</v>
      </c>
      <c r="C211" s="292" t="s">
        <v>458</v>
      </c>
      <c r="D211" s="162">
        <v>0</v>
      </c>
      <c r="E211" s="162">
        <v>0</v>
      </c>
    </row>
    <row r="212" spans="2:5" x14ac:dyDescent="0.2">
      <c r="B212" s="35" t="s">
        <v>615</v>
      </c>
      <c r="C212" s="292" t="s">
        <v>419</v>
      </c>
      <c r="D212" s="162">
        <v>12258846.779999996</v>
      </c>
      <c r="E212" s="162">
        <v>102075.54000000068</v>
      </c>
    </row>
    <row r="213" spans="2:5" x14ac:dyDescent="0.2">
      <c r="B213" s="35" t="s">
        <v>616</v>
      </c>
      <c r="C213" s="292" t="s">
        <v>420</v>
      </c>
      <c r="D213" s="162">
        <v>-77522.759999999311</v>
      </c>
      <c r="E213" s="162">
        <v>-842779.86000000034</v>
      </c>
    </row>
    <row r="214" spans="2:5" x14ac:dyDescent="0.2">
      <c r="B214" s="35" t="s">
        <v>617</v>
      </c>
      <c r="C214" s="293" t="s">
        <v>612</v>
      </c>
      <c r="D214" s="162">
        <v>-218028.59000000008</v>
      </c>
      <c r="E214" s="162">
        <v>15746.799999999988</v>
      </c>
    </row>
    <row r="215" spans="2:5" x14ac:dyDescent="0.2">
      <c r="B215" s="35" t="s">
        <v>618</v>
      </c>
      <c r="C215" s="292" t="s">
        <v>613</v>
      </c>
      <c r="D215" s="162">
        <v>611514.79</v>
      </c>
      <c r="E215" s="162">
        <v>0</v>
      </c>
    </row>
    <row r="216" spans="2:5" x14ac:dyDescent="0.2">
      <c r="B216" s="35" t="s">
        <v>476</v>
      </c>
      <c r="C216" s="292" t="s">
        <v>421</v>
      </c>
      <c r="D216" s="162">
        <v>90523683.569999993</v>
      </c>
      <c r="E216" s="162">
        <v>75051185.450000018</v>
      </c>
    </row>
    <row r="217" spans="2:5" hidden="1" x14ac:dyDescent="0.2">
      <c r="C217" s="293" t="s">
        <v>422</v>
      </c>
      <c r="D217" s="162">
        <v>0</v>
      </c>
    </row>
    <row r="218" spans="2:5" hidden="1" x14ac:dyDescent="0.2">
      <c r="C218" s="293" t="s">
        <v>459</v>
      </c>
      <c r="D218" s="162">
        <v>0</v>
      </c>
      <c r="E218" s="162">
        <v>0</v>
      </c>
    </row>
    <row r="219" spans="2:5" x14ac:dyDescent="0.2">
      <c r="B219" s="35" t="s">
        <v>619</v>
      </c>
      <c r="C219" s="293" t="s">
        <v>423</v>
      </c>
      <c r="D219" s="162">
        <v>0</v>
      </c>
      <c r="E219" s="162">
        <v>3176129.23</v>
      </c>
    </row>
    <row r="220" spans="2:5" hidden="1" x14ac:dyDescent="0.2">
      <c r="C220" s="324" t="s">
        <v>460</v>
      </c>
      <c r="D220" s="162">
        <v>0</v>
      </c>
      <c r="E220" s="162">
        <v>0</v>
      </c>
    </row>
    <row r="221" spans="2:5" x14ac:dyDescent="0.2">
      <c r="B221" s="35" t="s">
        <v>480</v>
      </c>
      <c r="C221" s="292" t="s">
        <v>424</v>
      </c>
      <c r="D221" s="162">
        <v>-980850.04</v>
      </c>
      <c r="E221" s="162">
        <v>-316192.58</v>
      </c>
    </row>
    <row r="222" spans="2:5" hidden="1" x14ac:dyDescent="0.2">
      <c r="C222" s="292" t="s">
        <v>425</v>
      </c>
      <c r="D222" s="162">
        <v>0</v>
      </c>
      <c r="E222" s="162">
        <v>0</v>
      </c>
    </row>
    <row r="223" spans="2:5" hidden="1" x14ac:dyDescent="0.2">
      <c r="C223" s="292" t="s">
        <v>357</v>
      </c>
      <c r="D223" s="143">
        <v>0</v>
      </c>
      <c r="E223" s="162">
        <v>0</v>
      </c>
    </row>
    <row r="224" spans="2:5" x14ac:dyDescent="0.2">
      <c r="C224" s="292"/>
      <c r="D224" s="147"/>
      <c r="E224" s="147"/>
    </row>
    <row r="225" spans="2:6" x14ac:dyDescent="0.2">
      <c r="C225" s="292"/>
      <c r="D225" s="145"/>
      <c r="E225" s="148"/>
    </row>
    <row r="226" spans="2:6" x14ac:dyDescent="0.2">
      <c r="C226" s="291" t="s">
        <v>426</v>
      </c>
      <c r="D226" s="145"/>
      <c r="E226" s="148"/>
    </row>
    <row r="227" spans="2:6" x14ac:dyDescent="0.2">
      <c r="B227" s="35" t="s">
        <v>482</v>
      </c>
      <c r="C227" s="292" t="s">
        <v>427</v>
      </c>
      <c r="D227" s="185">
        <v>-9176419.3799999934</v>
      </c>
      <c r="E227" s="185">
        <v>-35825842.189999983</v>
      </c>
    </row>
    <row r="228" spans="2:6" x14ac:dyDescent="0.2">
      <c r="B228" s="35" t="s">
        <v>483</v>
      </c>
      <c r="C228" s="292" t="s">
        <v>428</v>
      </c>
      <c r="D228" s="185">
        <v>-261567.87000000291</v>
      </c>
      <c r="E228" s="185">
        <v>-45658825.090000041</v>
      </c>
      <c r="F228" s="162">
        <v>0</v>
      </c>
    </row>
    <row r="229" spans="2:6" x14ac:dyDescent="0.2">
      <c r="B229" s="35" t="s">
        <v>484</v>
      </c>
      <c r="C229" s="292" t="s">
        <v>429</v>
      </c>
      <c r="D229" s="185">
        <v>5312219.5200000945</v>
      </c>
      <c r="E229" s="185">
        <v>-13432599.049999949</v>
      </c>
      <c r="F229" s="162">
        <v>0</v>
      </c>
    </row>
    <row r="230" spans="2:6" hidden="1" x14ac:dyDescent="0.2">
      <c r="C230" s="292" t="s">
        <v>430</v>
      </c>
      <c r="D230" s="185">
        <v>0</v>
      </c>
      <c r="E230" s="185">
        <v>0</v>
      </c>
    </row>
    <row r="231" spans="2:6" hidden="1" x14ac:dyDescent="0.2">
      <c r="C231" s="292" t="s">
        <v>431</v>
      </c>
      <c r="D231" s="162">
        <v>0</v>
      </c>
      <c r="E231" s="162">
        <v>0</v>
      </c>
    </row>
    <row r="232" spans="2:6" x14ac:dyDescent="0.2">
      <c r="C232" s="292"/>
    </row>
    <row r="233" spans="2:6" x14ac:dyDescent="0.2">
      <c r="C233" s="289" t="s">
        <v>432</v>
      </c>
      <c r="D233" s="149">
        <f>SUM(D200,D204:D231)</f>
        <v>98312778.700000167</v>
      </c>
      <c r="E233" s="149">
        <f>SUM(E200,E204:E231)</f>
        <v>43710087.480000123</v>
      </c>
    </row>
    <row r="234" spans="2:6" x14ac:dyDescent="0.2">
      <c r="C234" s="292"/>
    </row>
    <row r="235" spans="2:6" x14ac:dyDescent="0.2">
      <c r="B235" s="35" t="s">
        <v>486</v>
      </c>
      <c r="C235" s="292" t="s">
        <v>433</v>
      </c>
      <c r="D235" s="162">
        <v>-16960225.32</v>
      </c>
      <c r="E235" s="162">
        <v>-21712654.339999996</v>
      </c>
    </row>
    <row r="236" spans="2:6" x14ac:dyDescent="0.2">
      <c r="C236" s="292"/>
    </row>
    <row r="237" spans="2:6" ht="409.5" x14ac:dyDescent="0.2">
      <c r="B237" s="343" t="s">
        <v>485</v>
      </c>
      <c r="C237" s="289" t="s">
        <v>434</v>
      </c>
      <c r="D237" s="149">
        <f>SUM(D233:D235)</f>
        <v>81352553.380000174</v>
      </c>
      <c r="E237" s="149">
        <f>SUM(E233:E235)</f>
        <v>21997433.140000127</v>
      </c>
    </row>
    <row r="238" spans="2:6" x14ac:dyDescent="0.2">
      <c r="C238" s="292"/>
    </row>
    <row r="239" spans="2:6" x14ac:dyDescent="0.2">
      <c r="B239" s="344" t="s">
        <v>489</v>
      </c>
      <c r="C239" s="289" t="s">
        <v>435</v>
      </c>
    </row>
    <row r="240" spans="2:6" x14ac:dyDescent="0.2">
      <c r="C240" s="292"/>
    </row>
    <row r="241" spans="2:5" x14ac:dyDescent="0.2">
      <c r="B241" s="35" t="s">
        <v>490</v>
      </c>
      <c r="C241" s="292" t="s">
        <v>436</v>
      </c>
      <c r="D241" s="162">
        <v>1124877.18</v>
      </c>
      <c r="E241" s="162">
        <v>2536441.91</v>
      </c>
    </row>
    <row r="242" spans="2:5" x14ac:dyDescent="0.2">
      <c r="B242" s="342" t="s">
        <v>621</v>
      </c>
      <c r="C242" s="292" t="s">
        <v>437</v>
      </c>
      <c r="D242" s="162">
        <v>0</v>
      </c>
      <c r="E242" s="162">
        <v>35000</v>
      </c>
    </row>
    <row r="243" spans="2:5" hidden="1" x14ac:dyDescent="0.2">
      <c r="C243" s="292" t="s">
        <v>438</v>
      </c>
      <c r="D243" s="162">
        <v>0</v>
      </c>
      <c r="E243" s="162">
        <v>0</v>
      </c>
    </row>
    <row r="244" spans="2:5" x14ac:dyDescent="0.2">
      <c r="B244" s="35" t="s">
        <v>517</v>
      </c>
      <c r="C244" s="292" t="s">
        <v>439</v>
      </c>
      <c r="D244" s="162">
        <v>-40495842.969999999</v>
      </c>
      <c r="E244" s="162">
        <v>-28140777.500000037</v>
      </c>
    </row>
    <row r="245" spans="2:5" hidden="1" x14ac:dyDescent="0.2">
      <c r="C245" s="292" t="s">
        <v>440</v>
      </c>
      <c r="D245" s="162">
        <v>0</v>
      </c>
      <c r="E245" s="162">
        <v>0</v>
      </c>
    </row>
    <row r="246" spans="2:5" hidden="1" x14ac:dyDescent="0.2">
      <c r="C246" s="292" t="s">
        <v>441</v>
      </c>
      <c r="D246" s="162">
        <v>0</v>
      </c>
      <c r="E246" s="162">
        <v>0</v>
      </c>
    </row>
    <row r="247" spans="2:5" hidden="1" x14ac:dyDescent="0.2">
      <c r="C247" s="292" t="s">
        <v>523</v>
      </c>
      <c r="D247" s="162">
        <v>0</v>
      </c>
      <c r="E247" s="162">
        <v>0</v>
      </c>
    </row>
    <row r="248" spans="2:5" x14ac:dyDescent="0.2">
      <c r="B248" s="35" t="s">
        <v>622</v>
      </c>
      <c r="C248" s="292" t="s">
        <v>614</v>
      </c>
      <c r="D248" s="162">
        <v>-1169208.3200000003</v>
      </c>
      <c r="E248" s="162">
        <v>0</v>
      </c>
    </row>
    <row r="249" spans="2:5" x14ac:dyDescent="0.2">
      <c r="C249" s="292"/>
      <c r="E249" s="162">
        <v>-4104622.5000000009</v>
      </c>
    </row>
    <row r="250" spans="2:5" x14ac:dyDescent="0.2">
      <c r="B250" s="344" t="s">
        <v>620</v>
      </c>
      <c r="C250" s="289" t="s">
        <v>442</v>
      </c>
      <c r="D250" s="149">
        <f>SUM(D241:D249)</f>
        <v>-40540174.109999999</v>
      </c>
      <c r="E250" s="149">
        <f>SUM(E241:E249)</f>
        <v>-29673958.090000037</v>
      </c>
    </row>
    <row r="251" spans="2:5" x14ac:dyDescent="0.2">
      <c r="C251" s="292"/>
    </row>
    <row r="252" spans="2:5" x14ac:dyDescent="0.2">
      <c r="B252" s="345" t="s">
        <v>493</v>
      </c>
      <c r="C252" s="289" t="s">
        <v>443</v>
      </c>
    </row>
    <row r="253" spans="2:5" x14ac:dyDescent="0.2">
      <c r="C253" s="292"/>
      <c r="D253" s="317"/>
      <c r="E253" s="243"/>
    </row>
    <row r="254" spans="2:5" x14ac:dyDescent="0.2">
      <c r="B254" s="35" t="s">
        <v>494</v>
      </c>
      <c r="C254" s="292" t="s">
        <v>444</v>
      </c>
      <c r="D254" s="162">
        <v>0</v>
      </c>
      <c r="E254" s="162">
        <v>54007777.789999999</v>
      </c>
    </row>
    <row r="255" spans="2:5" x14ac:dyDescent="0.2">
      <c r="B255" s="35" t="s">
        <v>495</v>
      </c>
      <c r="C255" s="292" t="s">
        <v>445</v>
      </c>
      <c r="D255" s="162">
        <v>-2102117.3400000003</v>
      </c>
      <c r="E255" s="162">
        <v>-4290390.8400000064</v>
      </c>
    </row>
    <row r="256" spans="2:5" x14ac:dyDescent="0.2">
      <c r="B256" s="35" t="s">
        <v>496</v>
      </c>
      <c r="C256" s="292" t="s">
        <v>446</v>
      </c>
      <c r="D256" s="162">
        <v>-688.20999999996275</v>
      </c>
      <c r="E256" s="162">
        <v>-6644.6500000003725</v>
      </c>
    </row>
    <row r="257" spans="2:5" x14ac:dyDescent="0.2">
      <c r="B257" s="35" t="s">
        <v>497</v>
      </c>
      <c r="C257" s="292" t="s">
        <v>447</v>
      </c>
      <c r="D257" s="162">
        <v>-43566944.240000002</v>
      </c>
      <c r="E257" s="162">
        <v>-35289924.289999999</v>
      </c>
    </row>
    <row r="258" spans="2:5" x14ac:dyDescent="0.2">
      <c r="B258" s="35" t="s">
        <v>498</v>
      </c>
      <c r="C258" s="292" t="s">
        <v>448</v>
      </c>
      <c r="D258" s="162">
        <v>-11782475.600000001</v>
      </c>
      <c r="E258" s="162">
        <v>-21420000.000000004</v>
      </c>
    </row>
    <row r="259" spans="2:5" x14ac:dyDescent="0.2">
      <c r="B259" s="345" t="s">
        <v>499</v>
      </c>
      <c r="C259" s="289" t="s">
        <v>449</v>
      </c>
      <c r="D259" s="149">
        <f>SUM(D254:D258)</f>
        <v>-57452225.390000001</v>
      </c>
      <c r="E259" s="149">
        <f>SUM(E254:E258)</f>
        <v>-6999181.9900000058</v>
      </c>
    </row>
    <row r="260" spans="2:5" x14ac:dyDescent="0.2">
      <c r="C260" s="292"/>
      <c r="E260" s="143"/>
    </row>
    <row r="261" spans="2:5" x14ac:dyDescent="0.2">
      <c r="B261" s="35" t="s">
        <v>500</v>
      </c>
      <c r="C261" s="289" t="s">
        <v>450</v>
      </c>
      <c r="D261" s="152">
        <f>D237+D250+D259</f>
        <v>-16639846.119999826</v>
      </c>
      <c r="E261" s="152">
        <f>E237+E250+E259</f>
        <v>-14675706.939999916</v>
      </c>
    </row>
    <row r="262" spans="2:5" x14ac:dyDescent="0.2">
      <c r="C262" s="292"/>
      <c r="D262" s="154"/>
      <c r="E262" s="151"/>
    </row>
    <row r="263" spans="2:5" x14ac:dyDescent="0.2">
      <c r="B263" s="344" t="s">
        <v>501</v>
      </c>
      <c r="C263" s="289" t="s">
        <v>451</v>
      </c>
      <c r="D263" s="152">
        <f>E29</f>
        <v>78831502.931999981</v>
      </c>
      <c r="E263" s="152">
        <v>139761858.71680003</v>
      </c>
    </row>
    <row r="264" spans="2:5" x14ac:dyDescent="0.2">
      <c r="C264" s="289"/>
      <c r="D264" s="153"/>
      <c r="E264" s="153"/>
    </row>
    <row r="265" spans="2:5" x14ac:dyDescent="0.2">
      <c r="B265" s="35" t="s">
        <v>502</v>
      </c>
      <c r="C265" s="292" t="s">
        <v>452</v>
      </c>
      <c r="D265" s="318">
        <v>424428</v>
      </c>
      <c r="E265" s="155">
        <v>427375.80999999889</v>
      </c>
    </row>
    <row r="266" spans="2:5" x14ac:dyDescent="0.2">
      <c r="C266" s="292"/>
      <c r="D266" s="154"/>
      <c r="E266" s="151"/>
    </row>
    <row r="267" spans="2:5" x14ac:dyDescent="0.2">
      <c r="B267" s="344" t="s">
        <v>623</v>
      </c>
      <c r="C267" s="294" t="s">
        <v>453</v>
      </c>
      <c r="D267" s="319">
        <f>D29</f>
        <v>62616084.821999997</v>
      </c>
      <c r="E267" s="319">
        <v>125513527.18199998</v>
      </c>
    </row>
  </sheetData>
  <mergeCells count="8">
    <mergeCell ref="C114:E114"/>
    <mergeCell ref="C192:E192"/>
    <mergeCell ref="C193:E193"/>
    <mergeCell ref="C5:F5"/>
    <mergeCell ref="C8:F8"/>
    <mergeCell ref="C9:F9"/>
    <mergeCell ref="C77:F77"/>
    <mergeCell ref="C113:E11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2E26-4046-4F4E-A668-1EB526A6F566}">
  <sheetPr>
    <tabColor rgb="FF7030A0"/>
  </sheetPr>
  <dimension ref="A1:I267"/>
  <sheetViews>
    <sheetView showGridLines="0" topLeftCell="A202" zoomScale="106" zoomScaleNormal="106" workbookViewId="0">
      <selection activeCell="E229" sqref="E229"/>
    </sheetView>
  </sheetViews>
  <sheetFormatPr defaultRowHeight="12" x14ac:dyDescent="0.2"/>
  <cols>
    <col min="1" max="1" width="1.140625" style="356" customWidth="1"/>
    <col min="2" max="2" width="0.42578125" style="356" customWidth="1"/>
    <col min="3" max="3" width="40.28515625" style="356" customWidth="1"/>
    <col min="4" max="4" width="18.85546875" style="282" customWidth="1"/>
    <col min="5" max="5" width="19.28515625" style="356" customWidth="1"/>
    <col min="6" max="6" width="23.140625" style="356" customWidth="1"/>
    <col min="7" max="258" width="9.140625" style="356"/>
    <col min="259" max="259" width="47.7109375" style="356" customWidth="1"/>
    <col min="260" max="260" width="14.5703125" style="356" customWidth="1"/>
    <col min="261" max="261" width="18.42578125" style="356" customWidth="1"/>
    <col min="262" max="514" width="9.140625" style="356"/>
    <col min="515" max="515" width="47.7109375" style="356" customWidth="1"/>
    <col min="516" max="516" width="14.5703125" style="356" customWidth="1"/>
    <col min="517" max="517" width="18.42578125" style="356" customWidth="1"/>
    <col min="518" max="770" width="9.140625" style="356"/>
    <col min="771" max="771" width="47.7109375" style="356" customWidth="1"/>
    <col min="772" max="772" width="14.5703125" style="356" customWidth="1"/>
    <col min="773" max="773" width="18.42578125" style="356" customWidth="1"/>
    <col min="774" max="1026" width="9.140625" style="356"/>
    <col min="1027" max="1027" width="47.7109375" style="356" customWidth="1"/>
    <col min="1028" max="1028" width="14.5703125" style="356" customWidth="1"/>
    <col min="1029" max="1029" width="18.42578125" style="356" customWidth="1"/>
    <col min="1030" max="1282" width="9.140625" style="356"/>
    <col min="1283" max="1283" width="47.7109375" style="356" customWidth="1"/>
    <col min="1284" max="1284" width="14.5703125" style="356" customWidth="1"/>
    <col min="1285" max="1285" width="18.42578125" style="356" customWidth="1"/>
    <col min="1286" max="1538" width="9.140625" style="356"/>
    <col min="1539" max="1539" width="47.7109375" style="356" customWidth="1"/>
    <col min="1540" max="1540" width="14.5703125" style="356" customWidth="1"/>
    <col min="1541" max="1541" width="18.42578125" style="356" customWidth="1"/>
    <col min="1542" max="1794" width="9.140625" style="356"/>
    <col min="1795" max="1795" width="47.7109375" style="356" customWidth="1"/>
    <col min="1796" max="1796" width="14.5703125" style="356" customWidth="1"/>
    <col min="1797" max="1797" width="18.42578125" style="356" customWidth="1"/>
    <col min="1798" max="2050" width="9.140625" style="356"/>
    <col min="2051" max="2051" width="47.7109375" style="356" customWidth="1"/>
    <col min="2052" max="2052" width="14.5703125" style="356" customWidth="1"/>
    <col min="2053" max="2053" width="18.42578125" style="356" customWidth="1"/>
    <col min="2054" max="2306" width="9.140625" style="356"/>
    <col min="2307" max="2307" width="47.7109375" style="356" customWidth="1"/>
    <col min="2308" max="2308" width="14.5703125" style="356" customWidth="1"/>
    <col min="2309" max="2309" width="18.42578125" style="356" customWidth="1"/>
    <col min="2310" max="2562" width="9.140625" style="356"/>
    <col min="2563" max="2563" width="47.7109375" style="356" customWidth="1"/>
    <col min="2564" max="2564" width="14.5703125" style="356" customWidth="1"/>
    <col min="2565" max="2565" width="18.42578125" style="356" customWidth="1"/>
    <col min="2566" max="2818" width="9.140625" style="356"/>
    <col min="2819" max="2819" width="47.7109375" style="356" customWidth="1"/>
    <col min="2820" max="2820" width="14.5703125" style="356" customWidth="1"/>
    <col min="2821" max="2821" width="18.42578125" style="356" customWidth="1"/>
    <col min="2822" max="3074" width="9.140625" style="356"/>
    <col min="3075" max="3075" width="47.7109375" style="356" customWidth="1"/>
    <col min="3076" max="3076" width="14.5703125" style="356" customWidth="1"/>
    <col min="3077" max="3077" width="18.42578125" style="356" customWidth="1"/>
    <col min="3078" max="3330" width="9.140625" style="356"/>
    <col min="3331" max="3331" width="47.7109375" style="356" customWidth="1"/>
    <col min="3332" max="3332" width="14.5703125" style="356" customWidth="1"/>
    <col min="3333" max="3333" width="18.42578125" style="356" customWidth="1"/>
    <col min="3334" max="3586" width="9.140625" style="356"/>
    <col min="3587" max="3587" width="47.7109375" style="356" customWidth="1"/>
    <col min="3588" max="3588" width="14.5703125" style="356" customWidth="1"/>
    <col min="3589" max="3589" width="18.42578125" style="356" customWidth="1"/>
    <col min="3590" max="3842" width="9.140625" style="356"/>
    <col min="3843" max="3843" width="47.7109375" style="356" customWidth="1"/>
    <col min="3844" max="3844" width="14.5703125" style="356" customWidth="1"/>
    <col min="3845" max="3845" width="18.42578125" style="356" customWidth="1"/>
    <col min="3846" max="4098" width="9.140625" style="356"/>
    <col min="4099" max="4099" width="47.7109375" style="356" customWidth="1"/>
    <col min="4100" max="4100" width="14.5703125" style="356" customWidth="1"/>
    <col min="4101" max="4101" width="18.42578125" style="356" customWidth="1"/>
    <col min="4102" max="4354" width="9.140625" style="356"/>
    <col min="4355" max="4355" width="47.7109375" style="356" customWidth="1"/>
    <col min="4356" max="4356" width="14.5703125" style="356" customWidth="1"/>
    <col min="4357" max="4357" width="18.42578125" style="356" customWidth="1"/>
    <col min="4358" max="4610" width="9.140625" style="356"/>
    <col min="4611" max="4611" width="47.7109375" style="356" customWidth="1"/>
    <col min="4612" max="4612" width="14.5703125" style="356" customWidth="1"/>
    <col min="4613" max="4613" width="18.42578125" style="356" customWidth="1"/>
    <col min="4614" max="4866" width="9.140625" style="356"/>
    <col min="4867" max="4867" width="47.7109375" style="356" customWidth="1"/>
    <col min="4868" max="4868" width="14.5703125" style="356" customWidth="1"/>
    <col min="4869" max="4869" width="18.42578125" style="356" customWidth="1"/>
    <col min="4870" max="5122" width="9.140625" style="356"/>
    <col min="5123" max="5123" width="47.7109375" style="356" customWidth="1"/>
    <col min="5124" max="5124" width="14.5703125" style="356" customWidth="1"/>
    <col min="5125" max="5125" width="18.42578125" style="356" customWidth="1"/>
    <col min="5126" max="5378" width="9.140625" style="356"/>
    <col min="5379" max="5379" width="47.7109375" style="356" customWidth="1"/>
    <col min="5380" max="5380" width="14.5703125" style="356" customWidth="1"/>
    <col min="5381" max="5381" width="18.42578125" style="356" customWidth="1"/>
    <col min="5382" max="5634" width="9.140625" style="356"/>
    <col min="5635" max="5635" width="47.7109375" style="356" customWidth="1"/>
    <col min="5636" max="5636" width="14.5703125" style="356" customWidth="1"/>
    <col min="5637" max="5637" width="18.42578125" style="356" customWidth="1"/>
    <col min="5638" max="5890" width="9.140625" style="356"/>
    <col min="5891" max="5891" width="47.7109375" style="356" customWidth="1"/>
    <col min="5892" max="5892" width="14.5703125" style="356" customWidth="1"/>
    <col min="5893" max="5893" width="18.42578125" style="356" customWidth="1"/>
    <col min="5894" max="6146" width="9.140625" style="356"/>
    <col min="6147" max="6147" width="47.7109375" style="356" customWidth="1"/>
    <col min="6148" max="6148" width="14.5703125" style="356" customWidth="1"/>
    <col min="6149" max="6149" width="18.42578125" style="356" customWidth="1"/>
    <col min="6150" max="6402" width="9.140625" style="356"/>
    <col min="6403" max="6403" width="47.7109375" style="356" customWidth="1"/>
    <col min="6404" max="6404" width="14.5703125" style="356" customWidth="1"/>
    <col min="6405" max="6405" width="18.42578125" style="356" customWidth="1"/>
    <col min="6406" max="6658" width="9.140625" style="356"/>
    <col min="6659" max="6659" width="47.7109375" style="356" customWidth="1"/>
    <col min="6660" max="6660" width="14.5703125" style="356" customWidth="1"/>
    <col min="6661" max="6661" width="18.42578125" style="356" customWidth="1"/>
    <col min="6662" max="6914" width="9.140625" style="356"/>
    <col min="6915" max="6915" width="47.7109375" style="356" customWidth="1"/>
    <col min="6916" max="6916" width="14.5703125" style="356" customWidth="1"/>
    <col min="6917" max="6917" width="18.42578125" style="356" customWidth="1"/>
    <col min="6918" max="7170" width="9.140625" style="356"/>
    <col min="7171" max="7171" width="47.7109375" style="356" customWidth="1"/>
    <col min="7172" max="7172" width="14.5703125" style="356" customWidth="1"/>
    <col min="7173" max="7173" width="18.42578125" style="356" customWidth="1"/>
    <col min="7174" max="7426" width="9.140625" style="356"/>
    <col min="7427" max="7427" width="47.7109375" style="356" customWidth="1"/>
    <col min="7428" max="7428" width="14.5703125" style="356" customWidth="1"/>
    <col min="7429" max="7429" width="18.42578125" style="356" customWidth="1"/>
    <col min="7430" max="7682" width="9.140625" style="356"/>
    <col min="7683" max="7683" width="47.7109375" style="356" customWidth="1"/>
    <col min="7684" max="7684" width="14.5703125" style="356" customWidth="1"/>
    <col min="7685" max="7685" width="18.42578125" style="356" customWidth="1"/>
    <col min="7686" max="7938" width="9.140625" style="356"/>
    <col min="7939" max="7939" width="47.7109375" style="356" customWidth="1"/>
    <col min="7940" max="7940" width="14.5703125" style="356" customWidth="1"/>
    <col min="7941" max="7941" width="18.42578125" style="356" customWidth="1"/>
    <col min="7942" max="8194" width="9.140625" style="356"/>
    <col min="8195" max="8195" width="47.7109375" style="356" customWidth="1"/>
    <col min="8196" max="8196" width="14.5703125" style="356" customWidth="1"/>
    <col min="8197" max="8197" width="18.42578125" style="356" customWidth="1"/>
    <col min="8198" max="8450" width="9.140625" style="356"/>
    <col min="8451" max="8451" width="47.7109375" style="356" customWidth="1"/>
    <col min="8452" max="8452" width="14.5703125" style="356" customWidth="1"/>
    <col min="8453" max="8453" width="18.42578125" style="356" customWidth="1"/>
    <col min="8454" max="8706" width="9.140625" style="356"/>
    <col min="8707" max="8707" width="47.7109375" style="356" customWidth="1"/>
    <col min="8708" max="8708" width="14.5703125" style="356" customWidth="1"/>
    <col min="8709" max="8709" width="18.42578125" style="356" customWidth="1"/>
    <col min="8710" max="8962" width="9.140625" style="356"/>
    <col min="8963" max="8963" width="47.7109375" style="356" customWidth="1"/>
    <col min="8964" max="8964" width="14.5703125" style="356" customWidth="1"/>
    <col min="8965" max="8965" width="18.42578125" style="356" customWidth="1"/>
    <col min="8966" max="9218" width="9.140625" style="356"/>
    <col min="9219" max="9219" width="47.7109375" style="356" customWidth="1"/>
    <col min="9220" max="9220" width="14.5703125" style="356" customWidth="1"/>
    <col min="9221" max="9221" width="18.42578125" style="356" customWidth="1"/>
    <col min="9222" max="9474" width="9.140625" style="356"/>
    <col min="9475" max="9475" width="47.7109375" style="356" customWidth="1"/>
    <col min="9476" max="9476" width="14.5703125" style="356" customWidth="1"/>
    <col min="9477" max="9477" width="18.42578125" style="356" customWidth="1"/>
    <col min="9478" max="9730" width="9.140625" style="356"/>
    <col min="9731" max="9731" width="47.7109375" style="356" customWidth="1"/>
    <col min="9732" max="9732" width="14.5703125" style="356" customWidth="1"/>
    <col min="9733" max="9733" width="18.42578125" style="356" customWidth="1"/>
    <col min="9734" max="9986" width="9.140625" style="356"/>
    <col min="9987" max="9987" width="47.7109375" style="356" customWidth="1"/>
    <col min="9988" max="9988" width="14.5703125" style="356" customWidth="1"/>
    <col min="9989" max="9989" width="18.42578125" style="356" customWidth="1"/>
    <col min="9990" max="10242" width="9.140625" style="356"/>
    <col min="10243" max="10243" width="47.7109375" style="356" customWidth="1"/>
    <col min="10244" max="10244" width="14.5703125" style="356" customWidth="1"/>
    <col min="10245" max="10245" width="18.42578125" style="356" customWidth="1"/>
    <col min="10246" max="10498" width="9.140625" style="356"/>
    <col min="10499" max="10499" width="47.7109375" style="356" customWidth="1"/>
    <col min="10500" max="10500" width="14.5703125" style="356" customWidth="1"/>
    <col min="10501" max="10501" width="18.42578125" style="356" customWidth="1"/>
    <col min="10502" max="10754" width="9.140625" style="356"/>
    <col min="10755" max="10755" width="47.7109375" style="356" customWidth="1"/>
    <col min="10756" max="10756" width="14.5703125" style="356" customWidth="1"/>
    <col min="10757" max="10757" width="18.42578125" style="356" customWidth="1"/>
    <col min="10758" max="11010" width="9.140625" style="356"/>
    <col min="11011" max="11011" width="47.7109375" style="356" customWidth="1"/>
    <col min="11012" max="11012" width="14.5703125" style="356" customWidth="1"/>
    <col min="11013" max="11013" width="18.42578125" style="356" customWidth="1"/>
    <col min="11014" max="11266" width="9.140625" style="356"/>
    <col min="11267" max="11267" width="47.7109375" style="356" customWidth="1"/>
    <col min="11268" max="11268" width="14.5703125" style="356" customWidth="1"/>
    <col min="11269" max="11269" width="18.42578125" style="356" customWidth="1"/>
    <col min="11270" max="11522" width="9.140625" style="356"/>
    <col min="11523" max="11523" width="47.7109375" style="356" customWidth="1"/>
    <col min="11524" max="11524" width="14.5703125" style="356" customWidth="1"/>
    <col min="11525" max="11525" width="18.42578125" style="356" customWidth="1"/>
    <col min="11526" max="11778" width="9.140625" style="356"/>
    <col min="11779" max="11779" width="47.7109375" style="356" customWidth="1"/>
    <col min="11780" max="11780" width="14.5703125" style="356" customWidth="1"/>
    <col min="11781" max="11781" width="18.42578125" style="356" customWidth="1"/>
    <col min="11782" max="12034" width="9.140625" style="356"/>
    <col min="12035" max="12035" width="47.7109375" style="356" customWidth="1"/>
    <col min="12036" max="12036" width="14.5703125" style="356" customWidth="1"/>
    <col min="12037" max="12037" width="18.42578125" style="356" customWidth="1"/>
    <col min="12038" max="12290" width="9.140625" style="356"/>
    <col min="12291" max="12291" width="47.7109375" style="356" customWidth="1"/>
    <col min="12292" max="12292" width="14.5703125" style="356" customWidth="1"/>
    <col min="12293" max="12293" width="18.42578125" style="356" customWidth="1"/>
    <col min="12294" max="12546" width="9.140625" style="356"/>
    <col min="12547" max="12547" width="47.7109375" style="356" customWidth="1"/>
    <col min="12548" max="12548" width="14.5703125" style="356" customWidth="1"/>
    <col min="12549" max="12549" width="18.42578125" style="356" customWidth="1"/>
    <col min="12550" max="12802" width="9.140625" style="356"/>
    <col min="12803" max="12803" width="47.7109375" style="356" customWidth="1"/>
    <col min="12804" max="12804" width="14.5703125" style="356" customWidth="1"/>
    <col min="12805" max="12805" width="18.42578125" style="356" customWidth="1"/>
    <col min="12806" max="13058" width="9.140625" style="356"/>
    <col min="13059" max="13059" width="47.7109375" style="356" customWidth="1"/>
    <col min="13060" max="13060" width="14.5703125" style="356" customWidth="1"/>
    <col min="13061" max="13061" width="18.42578125" style="356" customWidth="1"/>
    <col min="13062" max="13314" width="9.140625" style="356"/>
    <col min="13315" max="13315" width="47.7109375" style="356" customWidth="1"/>
    <col min="13316" max="13316" width="14.5703125" style="356" customWidth="1"/>
    <col min="13317" max="13317" width="18.42578125" style="356" customWidth="1"/>
    <col min="13318" max="13570" width="9.140625" style="356"/>
    <col min="13571" max="13571" width="47.7109375" style="356" customWidth="1"/>
    <col min="13572" max="13572" width="14.5703125" style="356" customWidth="1"/>
    <col min="13573" max="13573" width="18.42578125" style="356" customWidth="1"/>
    <col min="13574" max="13826" width="9.140625" style="356"/>
    <col min="13827" max="13827" width="47.7109375" style="356" customWidth="1"/>
    <col min="13828" max="13828" width="14.5703125" style="356" customWidth="1"/>
    <col min="13829" max="13829" width="18.42578125" style="356" customWidth="1"/>
    <col min="13830" max="14082" width="9.140625" style="356"/>
    <col min="14083" max="14083" width="47.7109375" style="356" customWidth="1"/>
    <col min="14084" max="14084" width="14.5703125" style="356" customWidth="1"/>
    <col min="14085" max="14085" width="18.42578125" style="356" customWidth="1"/>
    <col min="14086" max="14338" width="9.140625" style="356"/>
    <col min="14339" max="14339" width="47.7109375" style="356" customWidth="1"/>
    <col min="14340" max="14340" width="14.5703125" style="356" customWidth="1"/>
    <col min="14341" max="14341" width="18.42578125" style="356" customWidth="1"/>
    <col min="14342" max="14594" width="9.140625" style="356"/>
    <col min="14595" max="14595" width="47.7109375" style="356" customWidth="1"/>
    <col min="14596" max="14596" width="14.5703125" style="356" customWidth="1"/>
    <col min="14597" max="14597" width="18.42578125" style="356" customWidth="1"/>
    <col min="14598" max="14850" width="9.140625" style="356"/>
    <col min="14851" max="14851" width="47.7109375" style="356" customWidth="1"/>
    <col min="14852" max="14852" width="14.5703125" style="356" customWidth="1"/>
    <col min="14853" max="14853" width="18.42578125" style="356" customWidth="1"/>
    <col min="14854" max="15106" width="9.140625" style="356"/>
    <col min="15107" max="15107" width="47.7109375" style="356" customWidth="1"/>
    <col min="15108" max="15108" width="14.5703125" style="356" customWidth="1"/>
    <col min="15109" max="15109" width="18.42578125" style="356" customWidth="1"/>
    <col min="15110" max="15362" width="9.140625" style="356"/>
    <col min="15363" max="15363" width="47.7109375" style="356" customWidth="1"/>
    <col min="15364" max="15364" width="14.5703125" style="356" customWidth="1"/>
    <col min="15365" max="15365" width="18.42578125" style="356" customWidth="1"/>
    <col min="15366" max="15618" width="9.140625" style="356"/>
    <col min="15619" max="15619" width="47.7109375" style="356" customWidth="1"/>
    <col min="15620" max="15620" width="14.5703125" style="356" customWidth="1"/>
    <col min="15621" max="15621" width="18.42578125" style="356" customWidth="1"/>
    <col min="15622" max="15874" width="9.140625" style="356"/>
    <col min="15875" max="15875" width="47.7109375" style="356" customWidth="1"/>
    <col min="15876" max="15876" width="14.5703125" style="356" customWidth="1"/>
    <col min="15877" max="15877" width="18.42578125" style="356" customWidth="1"/>
    <col min="15878" max="16130" width="9.140625" style="356"/>
    <col min="16131" max="16131" width="47.7109375" style="356" customWidth="1"/>
    <col min="16132" max="16132" width="14.5703125" style="356" customWidth="1"/>
    <col min="16133" max="16133" width="18.42578125" style="356" customWidth="1"/>
    <col min="16134" max="16384" width="9.140625" style="356"/>
  </cols>
  <sheetData>
    <row r="1" spans="1:9" x14ac:dyDescent="0.2">
      <c r="C1" s="357" t="s">
        <v>328</v>
      </c>
      <c r="D1" s="358"/>
      <c r="E1" s="359"/>
      <c r="F1" s="360"/>
    </row>
    <row r="2" spans="1:9" x14ac:dyDescent="0.2">
      <c r="C2" s="360"/>
      <c r="D2" s="361"/>
      <c r="E2" s="359"/>
      <c r="F2" s="360"/>
    </row>
    <row r="3" spans="1:9" x14ac:dyDescent="0.2">
      <c r="C3" s="362" t="s">
        <v>329</v>
      </c>
      <c r="D3" s="363"/>
      <c r="E3" s="359"/>
      <c r="F3" s="360"/>
    </row>
    <row r="4" spans="1:9" x14ac:dyDescent="0.2">
      <c r="C4" s="362" t="s">
        <v>330</v>
      </c>
      <c r="D4" s="363"/>
      <c r="E4" s="359"/>
      <c r="F4" s="360"/>
    </row>
    <row r="5" spans="1:9" ht="24.75" customHeight="1" x14ac:dyDescent="0.2">
      <c r="C5" s="452" t="s">
        <v>331</v>
      </c>
      <c r="D5" s="452"/>
      <c r="E5" s="452"/>
      <c r="F5" s="452"/>
    </row>
    <row r="6" spans="1:9" x14ac:dyDescent="0.2">
      <c r="C6" s="364" t="s">
        <v>332</v>
      </c>
      <c r="D6" s="365"/>
      <c r="E6" s="359"/>
      <c r="F6" s="360"/>
      <c r="H6" s="366" t="s">
        <v>624</v>
      </c>
      <c r="I6" s="367"/>
    </row>
    <row r="7" spans="1:9" x14ac:dyDescent="0.2">
      <c r="C7" s="364"/>
      <c r="D7" s="365"/>
      <c r="E7" s="359"/>
      <c r="F7" s="360"/>
    </row>
    <row r="8" spans="1:9" x14ac:dyDescent="0.2">
      <c r="C8" s="447" t="s">
        <v>333</v>
      </c>
      <c r="D8" s="447"/>
      <c r="E8" s="447"/>
      <c r="F8" s="447"/>
    </row>
    <row r="9" spans="1:9" x14ac:dyDescent="0.2">
      <c r="C9" s="447" t="s">
        <v>627</v>
      </c>
      <c r="D9" s="453"/>
      <c r="E9" s="447"/>
      <c r="F9" s="447"/>
    </row>
    <row r="10" spans="1:9" x14ac:dyDescent="0.2">
      <c r="C10" s="348"/>
      <c r="D10" s="368"/>
      <c r="E10" s="348"/>
      <c r="F10" s="348"/>
    </row>
    <row r="11" spans="1:9" x14ac:dyDescent="0.2">
      <c r="C11" s="348"/>
      <c r="D11" s="368"/>
      <c r="E11" s="348"/>
      <c r="F11" s="348"/>
    </row>
    <row r="12" spans="1:9" x14ac:dyDescent="0.2">
      <c r="C12" s="369" t="s">
        <v>383</v>
      </c>
      <c r="D12" s="370" t="s">
        <v>382</v>
      </c>
      <c r="E12" s="371" t="s">
        <v>382</v>
      </c>
      <c r="F12" s="360"/>
    </row>
    <row r="13" spans="1:9" ht="18" customHeight="1" x14ac:dyDescent="0.2">
      <c r="C13" s="372"/>
      <c r="D13" s="354">
        <v>45930</v>
      </c>
      <c r="E13" s="354">
        <v>45657</v>
      </c>
      <c r="F13" s="360"/>
    </row>
    <row r="14" spans="1:9" ht="17.25" customHeight="1" x14ac:dyDescent="0.2">
      <c r="A14" s="330" t="s">
        <v>565</v>
      </c>
      <c r="B14" s="330"/>
      <c r="C14" s="373" t="s">
        <v>334</v>
      </c>
    </row>
    <row r="15" spans="1:9" ht="20.25" customHeight="1" x14ac:dyDescent="0.2">
      <c r="A15" s="330" t="s">
        <v>566</v>
      </c>
      <c r="B15" s="330"/>
      <c r="C15" s="369" t="s">
        <v>335</v>
      </c>
      <c r="D15" s="374"/>
      <c r="E15" s="375"/>
    </row>
    <row r="16" spans="1:9" x14ac:dyDescent="0.2">
      <c r="A16" s="211" t="s">
        <v>559</v>
      </c>
      <c r="B16" s="211"/>
      <c r="C16" s="376" t="s">
        <v>336</v>
      </c>
      <c r="D16" s="374">
        <v>2181948187.6475005</v>
      </c>
      <c r="E16" s="374">
        <v>2290834931.0075006</v>
      </c>
      <c r="G16" s="377"/>
    </row>
    <row r="17" spans="1:5" x14ac:dyDescent="0.2">
      <c r="A17" s="211" t="s">
        <v>560</v>
      </c>
      <c r="B17" s="211"/>
      <c r="C17" s="376" t="s">
        <v>337</v>
      </c>
      <c r="D17" s="374">
        <v>7609287.0899999999</v>
      </c>
      <c r="E17" s="374">
        <v>10468421.060000001</v>
      </c>
    </row>
    <row r="18" spans="1:5" x14ac:dyDescent="0.2">
      <c r="A18" s="211" t="s">
        <v>561</v>
      </c>
      <c r="B18" s="211"/>
      <c r="C18" s="376" t="s">
        <v>338</v>
      </c>
      <c r="D18" s="374">
        <v>71491137.310000002</v>
      </c>
      <c r="E18" s="374">
        <v>72928585.349999994</v>
      </c>
    </row>
    <row r="19" spans="1:5" x14ac:dyDescent="0.2">
      <c r="A19" s="211" t="s">
        <v>562</v>
      </c>
      <c r="B19" s="211"/>
      <c r="C19" s="376" t="s">
        <v>339</v>
      </c>
      <c r="D19" s="374">
        <v>136171808.85000002</v>
      </c>
      <c r="E19" s="374">
        <v>110042798.29000002</v>
      </c>
    </row>
    <row r="20" spans="1:5" ht="26.25" customHeight="1" x14ac:dyDescent="0.2">
      <c r="A20" s="333" t="s">
        <v>563</v>
      </c>
      <c r="B20" s="333"/>
      <c r="C20" s="376" t="s">
        <v>340</v>
      </c>
      <c r="D20" s="374">
        <v>71512042.530000001</v>
      </c>
      <c r="E20" s="374">
        <v>70342834.210000008</v>
      </c>
    </row>
    <row r="21" spans="1:5" x14ac:dyDescent="0.2">
      <c r="A21" s="334" t="s">
        <v>564</v>
      </c>
      <c r="B21" s="334"/>
      <c r="C21" s="376" t="s">
        <v>341</v>
      </c>
      <c r="D21" s="374">
        <v>5626368.7400000002</v>
      </c>
      <c r="E21" s="374">
        <v>13008273.43094</v>
      </c>
    </row>
    <row r="22" spans="1:5" x14ac:dyDescent="0.2">
      <c r="C22" s="376"/>
      <c r="D22" s="374"/>
      <c r="E22" s="374"/>
    </row>
    <row r="23" spans="1:5" ht="15" customHeight="1" x14ac:dyDescent="0.2">
      <c r="A23" s="330" t="s">
        <v>567</v>
      </c>
      <c r="B23" s="330"/>
      <c r="C23" s="378" t="s">
        <v>633</v>
      </c>
      <c r="D23" s="379">
        <f>SUM(D16:D22)</f>
        <v>2474358832.1675005</v>
      </c>
      <c r="E23" s="380">
        <f>SUM(E16:E21)</f>
        <v>2567625843.3484406</v>
      </c>
    </row>
    <row r="24" spans="1:5" x14ac:dyDescent="0.2">
      <c r="D24" s="381"/>
      <c r="E24" s="375"/>
    </row>
    <row r="25" spans="1:5" ht="10.5" customHeight="1" x14ac:dyDescent="0.2">
      <c r="A25" s="330" t="s">
        <v>568</v>
      </c>
      <c r="B25" s="330"/>
      <c r="C25" s="382" t="s">
        <v>342</v>
      </c>
      <c r="D25" s="374"/>
      <c r="E25" s="375"/>
    </row>
    <row r="26" spans="1:5" x14ac:dyDescent="0.2">
      <c r="A26" s="211" t="s">
        <v>569</v>
      </c>
      <c r="B26" s="211"/>
      <c r="C26" s="383" t="s">
        <v>343</v>
      </c>
      <c r="D26" s="374">
        <v>158832059.80650002</v>
      </c>
      <c r="E26" s="374">
        <v>137979558.30650002</v>
      </c>
    </row>
    <row r="27" spans="1:5" x14ac:dyDescent="0.2">
      <c r="A27" s="211" t="s">
        <v>570</v>
      </c>
      <c r="B27" s="211"/>
      <c r="C27" s="383" t="s">
        <v>344</v>
      </c>
      <c r="D27" s="374">
        <v>277709181.61099994</v>
      </c>
      <c r="E27" s="374">
        <v>285905444.70005995</v>
      </c>
    </row>
    <row r="28" spans="1:5" x14ac:dyDescent="0.2">
      <c r="A28" s="211" t="s">
        <v>571</v>
      </c>
      <c r="B28" s="211"/>
      <c r="C28" s="383" t="s">
        <v>345</v>
      </c>
      <c r="D28" s="374">
        <v>6993447.0600000005</v>
      </c>
      <c r="E28" s="374">
        <v>6736718.0600000005</v>
      </c>
    </row>
    <row r="29" spans="1:5" x14ac:dyDescent="0.2">
      <c r="A29" s="211" t="s">
        <v>572</v>
      </c>
      <c r="B29" s="211"/>
      <c r="C29" s="383" t="s">
        <v>346</v>
      </c>
      <c r="D29" s="374">
        <v>19184522.401999999</v>
      </c>
      <c r="E29" s="374">
        <v>78831502.931999981</v>
      </c>
    </row>
    <row r="30" spans="1:5" ht="15.75" customHeight="1" x14ac:dyDescent="0.2">
      <c r="A30" s="330" t="s">
        <v>573</v>
      </c>
      <c r="B30" s="330"/>
      <c r="C30" s="382" t="s">
        <v>347</v>
      </c>
      <c r="D30" s="381">
        <f>SUM(D26:D29)</f>
        <v>462719210.87949997</v>
      </c>
      <c r="E30" s="384">
        <f>SUM(E26:E29)</f>
        <v>509453223.99855995</v>
      </c>
    </row>
    <row r="31" spans="1:5" ht="5.25" customHeight="1" x14ac:dyDescent="0.2">
      <c r="C31" s="383"/>
      <c r="D31" s="374"/>
      <c r="E31" s="375"/>
    </row>
    <row r="32" spans="1:5" ht="9.75" customHeight="1" x14ac:dyDescent="0.2">
      <c r="A32" s="330" t="s">
        <v>574</v>
      </c>
      <c r="B32" s="330"/>
      <c r="C32" s="385" t="s">
        <v>348</v>
      </c>
      <c r="D32" s="379">
        <f>D23+D30</f>
        <v>2937078043.0470004</v>
      </c>
      <c r="E32" s="380">
        <f>E23+E30</f>
        <v>3077079067.3470006</v>
      </c>
    </row>
    <row r="33" spans="1:5" x14ac:dyDescent="0.2">
      <c r="C33" s="383"/>
      <c r="D33" s="374"/>
      <c r="E33" s="375"/>
    </row>
    <row r="34" spans="1:5" ht="21" customHeight="1" x14ac:dyDescent="0.2">
      <c r="A34" s="330" t="s">
        <v>575</v>
      </c>
      <c r="B34" s="330"/>
      <c r="C34" s="382" t="s">
        <v>349</v>
      </c>
      <c r="D34" s="374"/>
      <c r="E34" s="375"/>
    </row>
    <row r="35" spans="1:5" ht="19.5" customHeight="1" x14ac:dyDescent="0.2">
      <c r="A35" s="330" t="s">
        <v>576</v>
      </c>
      <c r="B35" s="330"/>
      <c r="C35" s="382" t="s">
        <v>350</v>
      </c>
      <c r="D35" s="374"/>
      <c r="E35" s="375"/>
    </row>
    <row r="36" spans="1:5" x14ac:dyDescent="0.2">
      <c r="A36" s="211" t="s">
        <v>577</v>
      </c>
      <c r="B36" s="211"/>
      <c r="C36" s="383" t="s">
        <v>351</v>
      </c>
      <c r="D36" s="375">
        <v>304907851</v>
      </c>
      <c r="E36" s="375">
        <v>304907851</v>
      </c>
    </row>
    <row r="37" spans="1:5" x14ac:dyDescent="0.2">
      <c r="A37" s="211" t="s">
        <v>578</v>
      </c>
      <c r="B37" s="211"/>
      <c r="C37" s="383" t="s">
        <v>352</v>
      </c>
      <c r="D37" s="375">
        <v>-45636137.390000001</v>
      </c>
      <c r="E37" s="375">
        <v>-33853661.789999999</v>
      </c>
    </row>
    <row r="38" spans="1:5" x14ac:dyDescent="0.2">
      <c r="A38" s="211" t="s">
        <v>579</v>
      </c>
      <c r="B38" s="211"/>
      <c r="C38" s="383" t="s">
        <v>353</v>
      </c>
      <c r="D38" s="375">
        <v>4669564.67</v>
      </c>
      <c r="E38" s="375">
        <v>4669564.67</v>
      </c>
    </row>
    <row r="39" spans="1:5" x14ac:dyDescent="0.2">
      <c r="A39" s="211" t="s">
        <v>580</v>
      </c>
      <c r="B39" s="211"/>
      <c r="C39" s="383" t="s">
        <v>354</v>
      </c>
      <c r="D39" s="375">
        <v>109435476.34</v>
      </c>
      <c r="E39" s="375">
        <v>109435476.34</v>
      </c>
    </row>
    <row r="40" spans="1:5" x14ac:dyDescent="0.2">
      <c r="A40" s="211" t="s">
        <v>581</v>
      </c>
      <c r="B40" s="211"/>
      <c r="C40" s="383" t="s">
        <v>355</v>
      </c>
      <c r="D40" s="375">
        <v>592740273.74550009</v>
      </c>
      <c r="E40" s="375">
        <v>675101740.18549991</v>
      </c>
    </row>
    <row r="41" spans="1:5" x14ac:dyDescent="0.2">
      <c r="A41" s="211" t="s">
        <v>582</v>
      </c>
      <c r="B41" s="211"/>
      <c r="C41" s="383" t="s">
        <v>356</v>
      </c>
      <c r="D41" s="375">
        <v>980961083.64749992</v>
      </c>
      <c r="E41" s="375">
        <v>987179130.11749995</v>
      </c>
    </row>
    <row r="42" spans="1:5" ht="15" customHeight="1" x14ac:dyDescent="0.2">
      <c r="A42" s="330" t="s">
        <v>583</v>
      </c>
      <c r="B42" s="330"/>
      <c r="C42" s="383" t="s">
        <v>357</v>
      </c>
      <c r="D42" s="374"/>
      <c r="E42" s="375">
        <v>0</v>
      </c>
    </row>
    <row r="43" spans="1:5" ht="9" customHeight="1" x14ac:dyDescent="0.2">
      <c r="C43" s="383"/>
      <c r="D43" s="381"/>
      <c r="E43" s="384"/>
    </row>
    <row r="44" spans="1:5" ht="15.75" customHeight="1" x14ac:dyDescent="0.2">
      <c r="A44" s="330" t="s">
        <v>584</v>
      </c>
      <c r="B44" s="330"/>
      <c r="C44" s="385" t="s">
        <v>358</v>
      </c>
      <c r="D44" s="379">
        <f>SUM(D36:D43)</f>
        <v>1947078112.013</v>
      </c>
      <c r="E44" s="380">
        <f>SUM(E36:E43)</f>
        <v>2047440100.5229998</v>
      </c>
    </row>
    <row r="45" spans="1:5" ht="11.25" customHeight="1" x14ac:dyDescent="0.2">
      <c r="C45" s="386"/>
      <c r="D45" s="381"/>
      <c r="E45" s="384"/>
    </row>
    <row r="46" spans="1:5" ht="10.5" customHeight="1" x14ac:dyDescent="0.2">
      <c r="A46" s="330" t="s">
        <v>584</v>
      </c>
      <c r="B46" s="330"/>
      <c r="C46" s="385" t="s">
        <v>359</v>
      </c>
      <c r="D46" s="379">
        <f>D44</f>
        <v>1947078112.013</v>
      </c>
      <c r="E46" s="380">
        <f>E44</f>
        <v>2047440100.5229998</v>
      </c>
    </row>
    <row r="47" spans="1:5" ht="6.75" customHeight="1" x14ac:dyDescent="0.2">
      <c r="C47" s="382"/>
      <c r="D47" s="381"/>
      <c r="E47" s="384"/>
    </row>
    <row r="48" spans="1:5" ht="21.95" customHeight="1" x14ac:dyDescent="0.2">
      <c r="A48" s="330" t="s">
        <v>585</v>
      </c>
      <c r="B48" s="330"/>
      <c r="C48" s="382" t="s">
        <v>360</v>
      </c>
      <c r="D48" s="381"/>
      <c r="E48" s="384"/>
    </row>
    <row r="49" spans="1:5" ht="21.95" customHeight="1" x14ac:dyDescent="0.2">
      <c r="A49" s="330" t="s">
        <v>586</v>
      </c>
      <c r="B49" s="330"/>
      <c r="C49" s="382" t="s">
        <v>361</v>
      </c>
      <c r="D49" s="381"/>
      <c r="E49" s="384"/>
    </row>
    <row r="50" spans="1:5" ht="15" customHeight="1" x14ac:dyDescent="0.2">
      <c r="A50" s="211" t="s">
        <v>587</v>
      </c>
      <c r="B50" s="211"/>
      <c r="C50" s="383" t="s">
        <v>362</v>
      </c>
      <c r="D50" s="375">
        <v>27818948.205374286</v>
      </c>
      <c r="E50" s="375">
        <v>28915714.085995954</v>
      </c>
    </row>
    <row r="51" spans="1:5" ht="15" customHeight="1" x14ac:dyDescent="0.2">
      <c r="A51" s="211" t="s">
        <v>588</v>
      </c>
      <c r="B51" s="211"/>
      <c r="C51" s="383" t="s">
        <v>363</v>
      </c>
      <c r="D51" s="375">
        <v>3064405.0471999999</v>
      </c>
      <c r="E51" s="375">
        <v>3734360.2849999997</v>
      </c>
    </row>
    <row r="52" spans="1:5" ht="15" customHeight="1" x14ac:dyDescent="0.2">
      <c r="A52" s="211" t="s">
        <v>589</v>
      </c>
      <c r="B52" s="211"/>
      <c r="C52" s="383" t="s">
        <v>364</v>
      </c>
      <c r="D52" s="375">
        <v>13902928.390000001</v>
      </c>
      <c r="E52" s="375">
        <v>13849947.73</v>
      </c>
    </row>
    <row r="53" spans="1:5" ht="15" customHeight="1" x14ac:dyDescent="0.2">
      <c r="A53" s="211" t="s">
        <v>590</v>
      </c>
      <c r="B53" s="211"/>
      <c r="C53" s="383" t="s">
        <v>365</v>
      </c>
      <c r="D53" s="375">
        <v>2504849</v>
      </c>
      <c r="E53" s="375">
        <v>2510897</v>
      </c>
    </row>
    <row r="54" spans="1:5" ht="15" customHeight="1" x14ac:dyDescent="0.2">
      <c r="A54" s="211" t="s">
        <v>591</v>
      </c>
      <c r="B54" s="211"/>
      <c r="C54" s="383" t="s">
        <v>366</v>
      </c>
      <c r="D54" s="375">
        <v>197784935.84</v>
      </c>
      <c r="E54" s="375">
        <v>197784935.84</v>
      </c>
    </row>
    <row r="55" spans="1:5" ht="15" customHeight="1" x14ac:dyDescent="0.2">
      <c r="A55" s="211" t="s">
        <v>592</v>
      </c>
      <c r="B55" s="211"/>
      <c r="C55" s="383" t="s">
        <v>367</v>
      </c>
      <c r="D55" s="375">
        <v>473796843.05521345</v>
      </c>
      <c r="E55" s="375">
        <v>513222605.6092726</v>
      </c>
    </row>
    <row r="56" spans="1:5" ht="15" customHeight="1" x14ac:dyDescent="0.2">
      <c r="A56" s="211" t="s">
        <v>593</v>
      </c>
      <c r="B56" s="211"/>
      <c r="C56" s="383" t="s">
        <v>368</v>
      </c>
      <c r="D56" s="375">
        <v>500688.70999999996</v>
      </c>
      <c r="E56" s="375">
        <v>564647.47000000009</v>
      </c>
    </row>
    <row r="57" spans="1:5" ht="21.95" customHeight="1" x14ac:dyDescent="0.2">
      <c r="A57" s="330" t="s">
        <v>594</v>
      </c>
      <c r="B57" s="330"/>
      <c r="C57" s="382" t="s">
        <v>369</v>
      </c>
      <c r="D57" s="381">
        <f>SUM(D50:D56)</f>
        <v>719373598.24778771</v>
      </c>
      <c r="E57" s="384">
        <f>SUM(E50:E56)</f>
        <v>760583108.02026856</v>
      </c>
    </row>
    <row r="58" spans="1:5" ht="21.95" customHeight="1" x14ac:dyDescent="0.2">
      <c r="C58" s="383"/>
      <c r="D58" s="374"/>
      <c r="E58" s="375"/>
    </row>
    <row r="59" spans="1:5" ht="21.95" customHeight="1" x14ac:dyDescent="0.2">
      <c r="A59" s="330" t="s">
        <v>595</v>
      </c>
      <c r="B59" s="330"/>
      <c r="C59" s="382" t="s">
        <v>370</v>
      </c>
      <c r="D59" s="374"/>
      <c r="E59" s="375"/>
    </row>
    <row r="60" spans="1:5" x14ac:dyDescent="0.2">
      <c r="A60" s="211" t="s">
        <v>596</v>
      </c>
      <c r="B60" s="211"/>
      <c r="C60" s="383" t="s">
        <v>371</v>
      </c>
      <c r="D60" s="375">
        <v>8261684.2046257146</v>
      </c>
      <c r="E60" s="375">
        <v>8623193.6440040451</v>
      </c>
    </row>
    <row r="61" spans="1:5" x14ac:dyDescent="0.2">
      <c r="A61" s="211" t="s">
        <v>597</v>
      </c>
      <c r="B61" s="211"/>
      <c r="C61" s="383" t="s">
        <v>372</v>
      </c>
      <c r="D61" s="375">
        <v>122777592.06400001</v>
      </c>
      <c r="E61" s="375">
        <v>118831169.384</v>
      </c>
    </row>
    <row r="62" spans="1:5" x14ac:dyDescent="0.2">
      <c r="A62" s="211" t="s">
        <v>598</v>
      </c>
      <c r="B62" s="211"/>
      <c r="C62" s="383" t="s">
        <v>373</v>
      </c>
      <c r="D62" s="375">
        <v>4405692.6528000003</v>
      </c>
      <c r="E62" s="375">
        <v>6442249.0750000011</v>
      </c>
    </row>
    <row r="63" spans="1:5" x14ac:dyDescent="0.2">
      <c r="A63" s="211" t="s">
        <v>599</v>
      </c>
      <c r="B63" s="211"/>
      <c r="C63" s="383" t="s">
        <v>374</v>
      </c>
      <c r="D63" s="375">
        <v>0</v>
      </c>
      <c r="E63" s="375">
        <v>5250262</v>
      </c>
    </row>
    <row r="64" spans="1:5" x14ac:dyDescent="0.2">
      <c r="A64" s="211" t="s">
        <v>600</v>
      </c>
      <c r="B64" s="211"/>
      <c r="C64" s="383" t="s">
        <v>375</v>
      </c>
      <c r="D64" s="375">
        <v>542068</v>
      </c>
      <c r="E64" s="375">
        <v>536020</v>
      </c>
    </row>
    <row r="65" spans="1:9" x14ac:dyDescent="0.2">
      <c r="A65" s="211" t="s">
        <v>601</v>
      </c>
      <c r="B65" s="211"/>
      <c r="C65" s="383" t="s">
        <v>376</v>
      </c>
      <c r="D65" s="375">
        <v>8339483.79</v>
      </c>
      <c r="E65" s="375">
        <v>69862.77</v>
      </c>
    </row>
    <row r="66" spans="1:9" x14ac:dyDescent="0.2">
      <c r="A66" s="211" t="s">
        <v>602</v>
      </c>
      <c r="C66" s="383" t="s">
        <v>377</v>
      </c>
      <c r="D66" s="375">
        <v>126299812.07478657</v>
      </c>
      <c r="E66" s="375">
        <v>129303101.93072732</v>
      </c>
    </row>
    <row r="67" spans="1:9" ht="15" customHeight="1" x14ac:dyDescent="0.2">
      <c r="A67" s="330" t="s">
        <v>603</v>
      </c>
      <c r="C67" s="382" t="s">
        <v>378</v>
      </c>
      <c r="D67" s="381">
        <f>SUM(D60:D66)</f>
        <v>270626332.78621233</v>
      </c>
      <c r="E67" s="384">
        <f>SUM(E60:E66)</f>
        <v>269055858.80373138</v>
      </c>
    </row>
    <row r="68" spans="1:9" ht="15" customHeight="1" x14ac:dyDescent="0.2">
      <c r="C68" s="383"/>
      <c r="D68" s="374"/>
      <c r="E68" s="375"/>
    </row>
    <row r="69" spans="1:9" ht="15" customHeight="1" x14ac:dyDescent="0.2">
      <c r="A69" s="330" t="s">
        <v>604</v>
      </c>
      <c r="C69" s="385" t="s">
        <v>379</v>
      </c>
      <c r="D69" s="379">
        <f>D57+D67</f>
        <v>989999931.03400004</v>
      </c>
      <c r="E69" s="380">
        <f>E57+E67</f>
        <v>1029638966.8239999</v>
      </c>
    </row>
    <row r="70" spans="1:9" ht="15" customHeight="1" x14ac:dyDescent="0.2">
      <c r="C70" s="383"/>
      <c r="D70" s="374"/>
      <c r="E70" s="375"/>
    </row>
    <row r="71" spans="1:9" ht="15" customHeight="1" x14ac:dyDescent="0.2">
      <c r="A71" s="330" t="s">
        <v>326</v>
      </c>
      <c r="C71" s="385" t="s">
        <v>380</v>
      </c>
      <c r="D71" s="379">
        <f>D46+D69</f>
        <v>2937078043.0469999</v>
      </c>
      <c r="E71" s="380">
        <f>E46+E69</f>
        <v>3077079067.3469996</v>
      </c>
    </row>
    <row r="75" spans="1:9" x14ac:dyDescent="0.2">
      <c r="H75" s="366" t="s">
        <v>625</v>
      </c>
      <c r="I75" s="367"/>
    </row>
    <row r="77" spans="1:9" x14ac:dyDescent="0.2">
      <c r="C77" s="447" t="s">
        <v>381</v>
      </c>
      <c r="D77" s="447"/>
      <c r="E77" s="447"/>
      <c r="F77" s="447"/>
    </row>
    <row r="78" spans="1:9" x14ac:dyDescent="0.2">
      <c r="D78" s="387" t="s">
        <v>627</v>
      </c>
      <c r="E78" s="378"/>
      <c r="F78" s="378"/>
      <c r="G78" s="378"/>
    </row>
    <row r="80" spans="1:9" x14ac:dyDescent="0.2">
      <c r="C80" s="348"/>
      <c r="D80" s="370" t="s">
        <v>382</v>
      </c>
      <c r="E80" s="348" t="s">
        <v>382</v>
      </c>
    </row>
    <row r="81" spans="1:8" x14ac:dyDescent="0.2">
      <c r="A81" s="336" t="s">
        <v>554</v>
      </c>
      <c r="C81" s="388" t="s">
        <v>383</v>
      </c>
      <c r="D81" s="354">
        <v>45930</v>
      </c>
      <c r="E81" s="354">
        <v>45565</v>
      </c>
      <c r="F81" s="389"/>
      <c r="H81" s="390"/>
    </row>
    <row r="82" spans="1:8" ht="14.25" x14ac:dyDescent="0.35">
      <c r="C82" s="391"/>
      <c r="D82" s="392"/>
      <c r="E82" s="391"/>
      <c r="F82" s="390"/>
      <c r="H82" s="390"/>
    </row>
    <row r="83" spans="1:8" x14ac:dyDescent="0.2">
      <c r="A83" s="211" t="s">
        <v>530</v>
      </c>
      <c r="C83" s="215" t="s">
        <v>384</v>
      </c>
      <c r="D83" s="282">
        <v>847335409.1400001</v>
      </c>
      <c r="E83" s="282">
        <v>1132012150.3800001</v>
      </c>
      <c r="F83" s="390"/>
      <c r="H83" s="390"/>
    </row>
    <row r="84" spans="1:8" x14ac:dyDescent="0.2">
      <c r="A84" s="211" t="s">
        <v>531</v>
      </c>
      <c r="C84" s="215" t="s">
        <v>385</v>
      </c>
      <c r="D84" s="282">
        <v>6878176.71</v>
      </c>
      <c r="E84" s="282">
        <v>8560502.2299999986</v>
      </c>
      <c r="F84" s="390"/>
      <c r="H84" s="390"/>
    </row>
    <row r="85" spans="1:8" x14ac:dyDescent="0.2">
      <c r="A85" s="211" t="s">
        <v>532</v>
      </c>
      <c r="C85" s="215" t="s">
        <v>386</v>
      </c>
      <c r="D85" s="282">
        <v>-13544743.200000001</v>
      </c>
      <c r="E85" s="282">
        <v>1677891.5899999996</v>
      </c>
      <c r="F85" s="390"/>
      <c r="H85" s="390"/>
    </row>
    <row r="86" spans="1:8" x14ac:dyDescent="0.2">
      <c r="A86" s="211" t="s">
        <v>533</v>
      </c>
      <c r="C86" s="215" t="s">
        <v>388</v>
      </c>
      <c r="D86" s="282">
        <v>-27308387.350000001</v>
      </c>
      <c r="E86" s="282">
        <v>-26359522.850000001</v>
      </c>
      <c r="F86" s="390"/>
      <c r="H86" s="390"/>
    </row>
    <row r="87" spans="1:8" x14ac:dyDescent="0.2">
      <c r="A87" s="211" t="s">
        <v>534</v>
      </c>
      <c r="C87" s="215" t="s">
        <v>389</v>
      </c>
      <c r="D87" s="282">
        <v>20254350.399999999</v>
      </c>
      <c r="E87" s="282">
        <v>-1465369.6700000018</v>
      </c>
      <c r="F87" s="390"/>
      <c r="H87" s="390"/>
    </row>
    <row r="88" spans="1:8" x14ac:dyDescent="0.2">
      <c r="A88" s="211" t="s">
        <v>535</v>
      </c>
      <c r="C88" s="215" t="s">
        <v>390</v>
      </c>
      <c r="D88" s="282">
        <v>-307874616.42999995</v>
      </c>
      <c r="E88" s="282">
        <v>-436353097.66000003</v>
      </c>
      <c r="F88" s="390"/>
      <c r="H88" s="390"/>
    </row>
    <row r="89" spans="1:8" x14ac:dyDescent="0.2">
      <c r="A89" s="211" t="s">
        <v>536</v>
      </c>
      <c r="C89" s="215" t="s">
        <v>391</v>
      </c>
      <c r="D89" s="282">
        <v>-125120956.67000002</v>
      </c>
      <c r="E89" s="282">
        <v>-122259865.63</v>
      </c>
      <c r="F89" s="390"/>
      <c r="G89" s="393"/>
      <c r="H89" s="390"/>
    </row>
    <row r="90" spans="1:8" x14ac:dyDescent="0.2">
      <c r="A90" s="211" t="s">
        <v>537</v>
      </c>
      <c r="C90" s="215" t="s">
        <v>392</v>
      </c>
      <c r="D90" s="282">
        <v>-134428197.44999999</v>
      </c>
      <c r="E90" s="282">
        <v>-114153933.94999999</v>
      </c>
      <c r="F90" s="390"/>
      <c r="H90" s="390"/>
    </row>
    <row r="91" spans="1:8" x14ac:dyDescent="0.2">
      <c r="A91" s="211" t="s">
        <v>538</v>
      </c>
      <c r="C91" s="215" t="s">
        <v>393</v>
      </c>
      <c r="D91" s="282">
        <v>-23391717.330000002</v>
      </c>
      <c r="E91" s="282">
        <v>-32545651.800000001</v>
      </c>
      <c r="F91" s="390"/>
      <c r="H91" s="390"/>
    </row>
    <row r="92" spans="1:8" x14ac:dyDescent="0.2">
      <c r="A92" s="211" t="s">
        <v>539</v>
      </c>
      <c r="C92" s="215" t="s">
        <v>394</v>
      </c>
      <c r="D92" s="282">
        <v>-255883360.30000001</v>
      </c>
      <c r="E92" s="282">
        <v>-265709809.75999999</v>
      </c>
      <c r="F92" s="390"/>
      <c r="H92" s="390"/>
    </row>
    <row r="93" spans="1:8" x14ac:dyDescent="0.2">
      <c r="A93" s="211" t="s">
        <v>540</v>
      </c>
      <c r="C93" s="215" t="s">
        <v>395</v>
      </c>
      <c r="D93" s="282">
        <v>0</v>
      </c>
      <c r="E93" s="282">
        <v>0</v>
      </c>
      <c r="F93" s="390"/>
      <c r="H93" s="390"/>
    </row>
    <row r="94" spans="1:8" x14ac:dyDescent="0.2">
      <c r="A94" s="211" t="s">
        <v>541</v>
      </c>
      <c r="C94" s="215" t="s">
        <v>396</v>
      </c>
      <c r="D94" s="282">
        <v>-26206663.949999999</v>
      </c>
      <c r="E94" s="282">
        <v>-31644634.73</v>
      </c>
      <c r="F94" s="390"/>
      <c r="H94" s="390"/>
    </row>
    <row r="95" spans="1:8" x14ac:dyDescent="0.2">
      <c r="A95" s="211" t="s">
        <v>542</v>
      </c>
      <c r="C95" s="215" t="s">
        <v>397</v>
      </c>
      <c r="D95" s="282">
        <v>-17618449.390000001</v>
      </c>
      <c r="E95" s="282">
        <v>-16836084.52</v>
      </c>
      <c r="F95" s="390"/>
      <c r="H95" s="390"/>
    </row>
    <row r="96" spans="1:8" x14ac:dyDescent="0.2">
      <c r="A96" s="211" t="s">
        <v>543</v>
      </c>
      <c r="C96" s="215" t="s">
        <v>398</v>
      </c>
      <c r="D96" s="282">
        <v>78904956.299999997</v>
      </c>
      <c r="E96" s="282">
        <v>3215368.7</v>
      </c>
      <c r="F96" s="390"/>
      <c r="H96" s="390"/>
    </row>
    <row r="97" spans="1:8" x14ac:dyDescent="0.2">
      <c r="A97" s="211" t="s">
        <v>544</v>
      </c>
      <c r="C97" s="215" t="s">
        <v>399</v>
      </c>
      <c r="D97" s="282">
        <v>0</v>
      </c>
      <c r="E97" s="282">
        <v>0</v>
      </c>
      <c r="F97" s="390"/>
      <c r="H97" s="390"/>
    </row>
    <row r="98" spans="1:8" ht="14.25" customHeight="1" x14ac:dyDescent="0.2">
      <c r="A98" s="339" t="s">
        <v>545</v>
      </c>
      <c r="C98" s="215" t="s">
        <v>400</v>
      </c>
      <c r="D98" s="282">
        <v>2844.98</v>
      </c>
      <c r="E98" s="282">
        <v>679251.3</v>
      </c>
      <c r="F98" s="390"/>
      <c r="H98" s="390"/>
    </row>
    <row r="99" spans="1:8" x14ac:dyDescent="0.2">
      <c r="A99" s="211" t="s">
        <v>546</v>
      </c>
      <c r="C99" s="215" t="s">
        <v>401</v>
      </c>
      <c r="D99" s="282">
        <v>-61809368.489999995</v>
      </c>
      <c r="E99" s="282">
        <v>-49216713.600000001</v>
      </c>
      <c r="F99" s="390"/>
      <c r="H99" s="390"/>
    </row>
    <row r="100" spans="1:8" x14ac:dyDescent="0.2">
      <c r="A100" s="211" t="s">
        <v>547</v>
      </c>
      <c r="C100" s="390" t="s">
        <v>402</v>
      </c>
      <c r="D100" s="282">
        <v>-38638000.170000002</v>
      </c>
      <c r="E100" s="282">
        <v>-31853368.230000008</v>
      </c>
      <c r="F100" s="390"/>
      <c r="H100" s="390"/>
    </row>
    <row r="101" spans="1:8" x14ac:dyDescent="0.2">
      <c r="A101" s="340" t="s">
        <v>548</v>
      </c>
      <c r="C101" s="390" t="s">
        <v>403</v>
      </c>
      <c r="E101" s="282">
        <v>0</v>
      </c>
      <c r="F101" s="390"/>
      <c r="H101" s="390"/>
    </row>
    <row r="102" spans="1:8" x14ac:dyDescent="0.2">
      <c r="C102" s="394" t="s">
        <v>521</v>
      </c>
      <c r="D102" s="395"/>
      <c r="E102" s="390"/>
      <c r="F102" s="390"/>
      <c r="H102" s="390"/>
    </row>
    <row r="103" spans="1:8" x14ac:dyDescent="0.2">
      <c r="A103" s="396" t="s">
        <v>549</v>
      </c>
      <c r="C103" s="396" t="s">
        <v>404</v>
      </c>
      <c r="D103" s="397">
        <f>SUM(D83:D102)</f>
        <v>-78448723.199999928</v>
      </c>
      <c r="E103" s="396">
        <f>SUM(E83:E102)</f>
        <v>17747111.799999986</v>
      </c>
      <c r="F103" s="390"/>
      <c r="H103" s="390"/>
    </row>
    <row r="104" spans="1:8" x14ac:dyDescent="0.2">
      <c r="A104" s="390" t="s">
        <v>550</v>
      </c>
      <c r="C104" s="390" t="s">
        <v>405</v>
      </c>
      <c r="D104" s="282">
        <v>-9361818</v>
      </c>
      <c r="E104" s="282">
        <v>-8119689</v>
      </c>
      <c r="F104" s="390"/>
      <c r="H104" s="390"/>
    </row>
    <row r="105" spans="1:8" x14ac:dyDescent="0.2">
      <c r="A105" s="390" t="s">
        <v>551</v>
      </c>
      <c r="C105" s="390" t="s">
        <v>406</v>
      </c>
      <c r="D105" s="398" t="s">
        <v>529</v>
      </c>
      <c r="E105" s="398" t="s">
        <v>529</v>
      </c>
      <c r="F105" s="390"/>
      <c r="H105" s="390"/>
    </row>
    <row r="106" spans="1:8" x14ac:dyDescent="0.2">
      <c r="C106" s="399"/>
      <c r="E106" s="399"/>
      <c r="F106" s="399"/>
      <c r="H106" s="399"/>
    </row>
    <row r="107" spans="1:8" x14ac:dyDescent="0.2">
      <c r="A107" s="336" t="s">
        <v>552</v>
      </c>
      <c r="C107" s="400" t="s">
        <v>407</v>
      </c>
      <c r="D107" s="397">
        <f>SUM(D104:D106)</f>
        <v>-9361818</v>
      </c>
      <c r="E107" s="397">
        <f>SUM(E104:E106)</f>
        <v>-8119689</v>
      </c>
      <c r="F107" s="390"/>
      <c r="H107" s="390"/>
    </row>
    <row r="108" spans="1:8" x14ac:dyDescent="0.2">
      <c r="A108" s="336"/>
      <c r="C108" s="390"/>
      <c r="E108" s="390"/>
      <c r="F108" s="390"/>
      <c r="H108" s="390"/>
    </row>
    <row r="109" spans="1:8" x14ac:dyDescent="0.2">
      <c r="A109" s="336" t="s">
        <v>553</v>
      </c>
      <c r="C109" s="396" t="s">
        <v>408</v>
      </c>
      <c r="D109" s="397">
        <f>D103+D107</f>
        <v>-87810541.199999928</v>
      </c>
      <c r="E109" s="397">
        <f>E103+E107</f>
        <v>9627422.7999999858</v>
      </c>
      <c r="F109" s="390"/>
      <c r="H109" s="390"/>
    </row>
    <row r="110" spans="1:8" x14ac:dyDescent="0.2">
      <c r="C110" s="401"/>
      <c r="D110" s="402">
        <f>D107/D103</f>
        <v>0.11933677972212056</v>
      </c>
      <c r="E110" s="401">
        <f>E107/E103</f>
        <v>-0.45752171347678139</v>
      </c>
      <c r="F110" s="401"/>
      <c r="H110" s="401"/>
    </row>
    <row r="113" spans="3:5" hidden="1" x14ac:dyDescent="0.2">
      <c r="C113" s="451" t="s">
        <v>409</v>
      </c>
      <c r="D113" s="451"/>
      <c r="E113" s="451"/>
    </row>
    <row r="114" spans="3:5" hidden="1" x14ac:dyDescent="0.2">
      <c r="C114" s="447" t="s">
        <v>454</v>
      </c>
      <c r="D114" s="447"/>
      <c r="E114" s="447"/>
    </row>
    <row r="115" spans="3:5" hidden="1" x14ac:dyDescent="0.2"/>
    <row r="116" spans="3:5" hidden="1" x14ac:dyDescent="0.2">
      <c r="C116" s="348"/>
      <c r="D116" s="368"/>
      <c r="E116" s="348" t="s">
        <v>382</v>
      </c>
    </row>
    <row r="117" spans="3:5" hidden="1" x14ac:dyDescent="0.2">
      <c r="C117" s="403" t="s">
        <v>383</v>
      </c>
      <c r="D117" s="404"/>
      <c r="E117" s="405">
        <f>E81</f>
        <v>45565</v>
      </c>
    </row>
    <row r="118" spans="3:5" hidden="1" x14ac:dyDescent="0.2">
      <c r="C118" s="406"/>
      <c r="D118" s="407"/>
      <c r="E118" s="408"/>
    </row>
    <row r="119" spans="3:5" hidden="1" x14ac:dyDescent="0.2">
      <c r="C119" s="409" t="s">
        <v>410</v>
      </c>
      <c r="D119" s="410"/>
    </row>
    <row r="120" spans="3:5" hidden="1" x14ac:dyDescent="0.2">
      <c r="C120" s="411"/>
      <c r="D120" s="412"/>
    </row>
    <row r="121" spans="3:5" hidden="1" x14ac:dyDescent="0.2">
      <c r="C121" s="413" t="s">
        <v>411</v>
      </c>
      <c r="D121" s="414"/>
      <c r="E121" s="415">
        <v>14299830.650000079</v>
      </c>
    </row>
    <row r="122" spans="3:5" hidden="1" x14ac:dyDescent="0.2"/>
    <row r="123" spans="3:5" hidden="1" x14ac:dyDescent="0.2">
      <c r="C123" s="416" t="s">
        <v>412</v>
      </c>
      <c r="D123" s="417"/>
      <c r="E123" s="418">
        <v>154879222.19999999</v>
      </c>
    </row>
    <row r="124" spans="3:5" hidden="1" x14ac:dyDescent="0.2">
      <c r="C124" s="419"/>
      <c r="D124" s="420"/>
    </row>
    <row r="125" spans="3:5" hidden="1" x14ac:dyDescent="0.2">
      <c r="C125" s="419" t="s">
        <v>413</v>
      </c>
      <c r="D125" s="420"/>
      <c r="E125" s="282">
        <v>41575657.759999998</v>
      </c>
    </row>
    <row r="126" spans="3:5" hidden="1" x14ac:dyDescent="0.2">
      <c r="C126" s="419" t="s">
        <v>414</v>
      </c>
      <c r="D126" s="420"/>
      <c r="E126" s="282">
        <v>0</v>
      </c>
    </row>
    <row r="127" spans="3:5" hidden="1" x14ac:dyDescent="0.2">
      <c r="C127" s="419" t="s">
        <v>415</v>
      </c>
      <c r="D127" s="420"/>
      <c r="E127" s="282">
        <v>-5034179.9600000009</v>
      </c>
    </row>
    <row r="128" spans="3:5" hidden="1" x14ac:dyDescent="0.2">
      <c r="C128" s="419" t="s">
        <v>457</v>
      </c>
      <c r="D128" s="420"/>
      <c r="E128" s="282">
        <v>0</v>
      </c>
    </row>
    <row r="129" spans="3:6" hidden="1" x14ac:dyDescent="0.2">
      <c r="C129" s="419" t="s">
        <v>416</v>
      </c>
      <c r="D129" s="420"/>
      <c r="E129" s="282">
        <v>-4670729.62</v>
      </c>
    </row>
    <row r="130" spans="3:6" hidden="1" x14ac:dyDescent="0.2">
      <c r="C130" s="419" t="s">
        <v>417</v>
      </c>
      <c r="D130" s="420"/>
      <c r="E130" s="282">
        <v>1316379.3400000001</v>
      </c>
    </row>
    <row r="131" spans="3:6" hidden="1" x14ac:dyDescent="0.2">
      <c r="C131" s="419" t="s">
        <v>418</v>
      </c>
      <c r="D131" s="420"/>
      <c r="E131" s="282">
        <v>-211777.58999999997</v>
      </c>
    </row>
    <row r="132" spans="3:6" hidden="1" x14ac:dyDescent="0.2">
      <c r="C132" s="419" t="s">
        <v>458</v>
      </c>
      <c r="D132" s="420"/>
      <c r="E132" s="282">
        <v>-26403005.399999999</v>
      </c>
    </row>
    <row r="133" spans="3:6" hidden="1" x14ac:dyDescent="0.2">
      <c r="C133" s="419" t="s">
        <v>419</v>
      </c>
      <c r="D133" s="420"/>
      <c r="E133" s="282">
        <v>-341731.14000000583</v>
      </c>
    </row>
    <row r="134" spans="3:6" hidden="1" x14ac:dyDescent="0.2">
      <c r="C134" s="421" t="s">
        <v>420</v>
      </c>
      <c r="D134" s="422"/>
      <c r="E134" s="282">
        <v>-6471625.7300000004</v>
      </c>
    </row>
    <row r="135" spans="3:6" hidden="1" x14ac:dyDescent="0.2">
      <c r="C135" s="421" t="s">
        <v>522</v>
      </c>
      <c r="D135" s="422"/>
      <c r="E135" s="282">
        <v>0</v>
      </c>
    </row>
    <row r="136" spans="3:6" hidden="1" x14ac:dyDescent="0.2">
      <c r="C136" s="419" t="s">
        <v>421</v>
      </c>
      <c r="D136" s="420"/>
      <c r="E136" s="282">
        <v>153456356.73000002</v>
      </c>
    </row>
    <row r="137" spans="3:6" hidden="1" x14ac:dyDescent="0.2">
      <c r="C137" s="419" t="s">
        <v>422</v>
      </c>
      <c r="D137" s="420"/>
      <c r="E137" s="282">
        <v>-66942.899999999994</v>
      </c>
    </row>
    <row r="138" spans="3:6" hidden="1" x14ac:dyDescent="0.2">
      <c r="C138" s="419" t="s">
        <v>459</v>
      </c>
      <c r="D138" s="420"/>
      <c r="E138" s="282">
        <v>0</v>
      </c>
      <c r="F138" s="423"/>
    </row>
    <row r="139" spans="3:6" hidden="1" x14ac:dyDescent="0.2">
      <c r="C139" s="419" t="s">
        <v>423</v>
      </c>
      <c r="D139" s="420"/>
      <c r="E139" s="282">
        <v>3176129.23</v>
      </c>
      <c r="F139" s="423"/>
    </row>
    <row r="140" spans="3:6" hidden="1" x14ac:dyDescent="0.2">
      <c r="C140" s="419" t="s">
        <v>460</v>
      </c>
      <c r="D140" s="420"/>
      <c r="E140" s="282">
        <v>0</v>
      </c>
      <c r="F140" s="423"/>
    </row>
    <row r="141" spans="3:6" hidden="1" x14ac:dyDescent="0.2">
      <c r="C141" s="419" t="s">
        <v>424</v>
      </c>
      <c r="D141" s="420"/>
      <c r="E141" s="282">
        <v>-1445308.52</v>
      </c>
      <c r="F141" s="423"/>
    </row>
    <row r="142" spans="3:6" hidden="1" x14ac:dyDescent="0.2">
      <c r="C142" s="419" t="s">
        <v>425</v>
      </c>
      <c r="D142" s="420"/>
      <c r="E142" s="282">
        <v>0</v>
      </c>
      <c r="F142" s="423"/>
    </row>
    <row r="143" spans="3:6" hidden="1" x14ac:dyDescent="0.2">
      <c r="C143" s="419" t="s">
        <v>357</v>
      </c>
      <c r="D143" s="420"/>
      <c r="E143" s="282">
        <v>0</v>
      </c>
      <c r="F143" s="423"/>
    </row>
    <row r="144" spans="3:6" hidden="1" x14ac:dyDescent="0.2">
      <c r="C144" s="419"/>
      <c r="D144" s="420"/>
      <c r="E144" s="424">
        <f>E123+E121</f>
        <v>169179052.85000005</v>
      </c>
      <c r="F144" s="423"/>
    </row>
    <row r="145" spans="3:6" hidden="1" x14ac:dyDescent="0.2">
      <c r="C145" s="419"/>
      <c r="D145" s="420"/>
      <c r="E145" s="423"/>
      <c r="F145" s="423"/>
    </row>
    <row r="146" spans="3:6" hidden="1" x14ac:dyDescent="0.2">
      <c r="C146" s="416" t="s">
        <v>426</v>
      </c>
      <c r="D146" s="417"/>
      <c r="E146" s="423"/>
      <c r="F146" s="423"/>
    </row>
    <row r="147" spans="3:6" hidden="1" x14ac:dyDescent="0.2">
      <c r="C147" s="419" t="s">
        <v>427</v>
      </c>
      <c r="D147" s="420"/>
      <c r="E147" s="425">
        <v>12996452.430000003</v>
      </c>
      <c r="F147" s="423"/>
    </row>
    <row r="148" spans="3:6" hidden="1" x14ac:dyDescent="0.2">
      <c r="C148" s="419" t="s">
        <v>428</v>
      </c>
      <c r="D148" s="420"/>
      <c r="E148" s="425">
        <v>-45557515.650000043</v>
      </c>
      <c r="F148" s="423"/>
    </row>
    <row r="149" spans="3:6" hidden="1" x14ac:dyDescent="0.2">
      <c r="C149" s="419" t="s">
        <v>429</v>
      </c>
      <c r="D149" s="420"/>
      <c r="E149" s="425">
        <v>-21021000.960000113</v>
      </c>
      <c r="F149" s="423"/>
    </row>
    <row r="150" spans="3:6" hidden="1" x14ac:dyDescent="0.2">
      <c r="C150" s="419" t="s">
        <v>430</v>
      </c>
      <c r="D150" s="420"/>
      <c r="E150" s="425">
        <v>0</v>
      </c>
      <c r="F150" s="423"/>
    </row>
    <row r="151" spans="3:6" hidden="1" x14ac:dyDescent="0.2">
      <c r="C151" s="419" t="s">
        <v>431</v>
      </c>
      <c r="D151" s="420"/>
      <c r="E151" s="390">
        <v>0</v>
      </c>
    </row>
    <row r="152" spans="3:6" hidden="1" x14ac:dyDescent="0.2">
      <c r="C152" s="419"/>
      <c r="D152" s="420"/>
    </row>
    <row r="153" spans="3:6" hidden="1" x14ac:dyDescent="0.2">
      <c r="C153" s="409" t="s">
        <v>432</v>
      </c>
      <c r="D153" s="410"/>
      <c r="E153" s="397">
        <f>SUM(E147:E152)+E144</f>
        <v>115596988.6699999</v>
      </c>
    </row>
    <row r="154" spans="3:6" hidden="1" x14ac:dyDescent="0.2">
      <c r="C154" s="419"/>
      <c r="D154" s="420"/>
    </row>
    <row r="155" spans="3:6" hidden="1" x14ac:dyDescent="0.2">
      <c r="C155" s="419" t="s">
        <v>433</v>
      </c>
      <c r="D155" s="420"/>
      <c r="E155" s="282">
        <v>-42184377.340000004</v>
      </c>
    </row>
    <row r="156" spans="3:6" hidden="1" x14ac:dyDescent="0.2">
      <c r="C156" s="419"/>
      <c r="D156" s="420"/>
    </row>
    <row r="157" spans="3:6" hidden="1" x14ac:dyDescent="0.2">
      <c r="C157" s="409" t="s">
        <v>434</v>
      </c>
      <c r="D157" s="410"/>
      <c r="E157" s="397">
        <f>E153+E155</f>
        <v>73412611.329999894</v>
      </c>
    </row>
    <row r="158" spans="3:6" hidden="1" x14ac:dyDescent="0.2">
      <c r="C158" s="419"/>
      <c r="D158" s="420"/>
    </row>
    <row r="159" spans="3:6" hidden="1" x14ac:dyDescent="0.2">
      <c r="C159" s="409" t="s">
        <v>435</v>
      </c>
      <c r="D159" s="410"/>
    </row>
    <row r="160" spans="3:6" hidden="1" x14ac:dyDescent="0.2">
      <c r="C160" s="419"/>
      <c r="D160" s="420"/>
    </row>
    <row r="161" spans="3:5" hidden="1" x14ac:dyDescent="0.2">
      <c r="C161" s="419" t="s">
        <v>436</v>
      </c>
      <c r="D161" s="420"/>
      <c r="E161" s="282">
        <v>4670729.62</v>
      </c>
    </row>
    <row r="162" spans="3:5" hidden="1" x14ac:dyDescent="0.2">
      <c r="C162" s="419" t="s">
        <v>437</v>
      </c>
      <c r="D162" s="420"/>
      <c r="E162" s="282">
        <v>163748.9</v>
      </c>
    </row>
    <row r="163" spans="3:5" hidden="1" x14ac:dyDescent="0.2">
      <c r="C163" s="419" t="s">
        <v>438</v>
      </c>
      <c r="D163" s="420"/>
      <c r="E163" s="282">
        <v>0</v>
      </c>
    </row>
    <row r="164" spans="3:5" hidden="1" x14ac:dyDescent="0.2">
      <c r="C164" s="419" t="s">
        <v>439</v>
      </c>
      <c r="D164" s="420"/>
      <c r="E164" s="282">
        <v>-85629781.830000117</v>
      </c>
    </row>
    <row r="165" spans="3:5" hidden="1" x14ac:dyDescent="0.2">
      <c r="C165" s="419" t="s">
        <v>440</v>
      </c>
      <c r="D165" s="420"/>
      <c r="E165" s="282">
        <v>0</v>
      </c>
    </row>
    <row r="166" spans="3:5" hidden="1" x14ac:dyDescent="0.2">
      <c r="C166" s="419" t="s">
        <v>441</v>
      </c>
      <c r="D166" s="420"/>
      <c r="E166" s="282">
        <v>0</v>
      </c>
    </row>
    <row r="167" spans="3:5" hidden="1" x14ac:dyDescent="0.2">
      <c r="C167" s="419" t="s">
        <v>523</v>
      </c>
      <c r="D167" s="420"/>
      <c r="E167" s="282">
        <v>-20000</v>
      </c>
    </row>
    <row r="168" spans="3:5" hidden="1" x14ac:dyDescent="0.2">
      <c r="C168" s="419" t="s">
        <v>464</v>
      </c>
      <c r="D168" s="420"/>
      <c r="E168" s="282">
        <v>-4104622.5000000009</v>
      </c>
    </row>
    <row r="169" spans="3:5" hidden="1" x14ac:dyDescent="0.2">
      <c r="C169" s="419"/>
      <c r="D169" s="420"/>
    </row>
    <row r="170" spans="3:5" hidden="1" x14ac:dyDescent="0.2">
      <c r="C170" s="409" t="s">
        <v>442</v>
      </c>
      <c r="D170" s="410"/>
      <c r="E170" s="397">
        <f>SUM(E161:E169)</f>
        <v>-84919925.810000122</v>
      </c>
    </row>
    <row r="171" spans="3:5" hidden="1" x14ac:dyDescent="0.2">
      <c r="C171" s="419"/>
      <c r="D171" s="420"/>
    </row>
    <row r="172" spans="3:5" hidden="1" x14ac:dyDescent="0.2">
      <c r="C172" s="409" t="s">
        <v>443</v>
      </c>
      <c r="D172" s="410"/>
    </row>
    <row r="173" spans="3:5" hidden="1" x14ac:dyDescent="0.2">
      <c r="C173" s="419"/>
      <c r="D173" s="420"/>
      <c r="E173" s="426"/>
    </row>
    <row r="174" spans="3:5" hidden="1" x14ac:dyDescent="0.2">
      <c r="C174" s="419" t="s">
        <v>444</v>
      </c>
      <c r="D174" s="420"/>
      <c r="E174" s="282">
        <v>66172869.840000004</v>
      </c>
    </row>
    <row r="175" spans="3:5" hidden="1" x14ac:dyDescent="0.2">
      <c r="C175" s="419" t="s">
        <v>445</v>
      </c>
      <c r="D175" s="420"/>
      <c r="E175" s="282">
        <v>-7889956.4199999999</v>
      </c>
    </row>
    <row r="176" spans="3:5" hidden="1" x14ac:dyDescent="0.2">
      <c r="C176" s="419" t="s">
        <v>446</v>
      </c>
      <c r="D176" s="420"/>
      <c r="E176" s="282">
        <v>-7185.7900000000373</v>
      </c>
    </row>
    <row r="177" spans="3:5" hidden="1" x14ac:dyDescent="0.2">
      <c r="C177" s="419" t="s">
        <v>447</v>
      </c>
      <c r="D177" s="420"/>
      <c r="E177" s="282">
        <v>-74641742.939999998</v>
      </c>
    </row>
    <row r="178" spans="3:5" hidden="1" x14ac:dyDescent="0.2">
      <c r="C178" s="419" t="s">
        <v>448</v>
      </c>
      <c r="D178" s="420"/>
      <c r="E178" s="282">
        <v>-33388770.41</v>
      </c>
    </row>
    <row r="179" spans="3:5" hidden="1" x14ac:dyDescent="0.2">
      <c r="C179" s="409" t="s">
        <v>449</v>
      </c>
      <c r="D179" s="410"/>
      <c r="E179" s="397">
        <f>SUM(E174:E178)</f>
        <v>-49754785.719999999</v>
      </c>
    </row>
    <row r="180" spans="3:5" hidden="1" x14ac:dyDescent="0.2">
      <c r="C180" s="419"/>
      <c r="D180" s="420"/>
      <c r="E180" s="282"/>
    </row>
    <row r="181" spans="3:5" hidden="1" x14ac:dyDescent="0.2">
      <c r="C181" s="409" t="s">
        <v>450</v>
      </c>
      <c r="D181" s="410"/>
      <c r="E181" s="427">
        <f>E179+E170+E157</f>
        <v>-61262100.200000226</v>
      </c>
    </row>
    <row r="182" spans="3:5" hidden="1" x14ac:dyDescent="0.2">
      <c r="C182" s="419"/>
      <c r="D182" s="420"/>
      <c r="E182" s="378"/>
    </row>
    <row r="183" spans="3:5" hidden="1" x14ac:dyDescent="0.2">
      <c r="C183" s="409" t="s">
        <v>451</v>
      </c>
      <c r="D183" s="410"/>
      <c r="E183" s="427" t="e">
        <f>#REF!</f>
        <v>#REF!</v>
      </c>
    </row>
    <row r="184" spans="3:5" hidden="1" x14ac:dyDescent="0.2">
      <c r="C184" s="409"/>
      <c r="D184" s="410"/>
      <c r="E184" s="410"/>
    </row>
    <row r="185" spans="3:5" hidden="1" x14ac:dyDescent="0.2">
      <c r="C185" s="419" t="s">
        <v>452</v>
      </c>
      <c r="D185" s="420"/>
      <c r="E185" s="428">
        <v>331744.93000000529</v>
      </c>
    </row>
    <row r="186" spans="3:5" hidden="1" x14ac:dyDescent="0.2">
      <c r="C186" s="419"/>
      <c r="D186" s="420"/>
      <c r="E186" s="378"/>
    </row>
    <row r="187" spans="3:5" hidden="1" x14ac:dyDescent="0.2">
      <c r="C187" s="429" t="s">
        <v>453</v>
      </c>
      <c r="D187" s="427"/>
      <c r="E187" s="385">
        <v>78831502.931999981</v>
      </c>
    </row>
    <row r="188" spans="3:5" hidden="1" x14ac:dyDescent="0.2"/>
    <row r="189" spans="3:5" hidden="1" x14ac:dyDescent="0.2"/>
    <row r="190" spans="3:5" hidden="1" x14ac:dyDescent="0.2"/>
    <row r="192" spans="3:5" x14ac:dyDescent="0.2">
      <c r="C192" s="451" t="s">
        <v>409</v>
      </c>
      <c r="D192" s="451"/>
      <c r="E192" s="451"/>
    </row>
    <row r="193" spans="2:9" x14ac:dyDescent="0.2">
      <c r="C193" s="447" t="s">
        <v>627</v>
      </c>
      <c r="D193" s="447"/>
      <c r="E193" s="447"/>
      <c r="H193" s="366" t="s">
        <v>626</v>
      </c>
      <c r="I193" s="367"/>
    </row>
    <row r="195" spans="2:9" x14ac:dyDescent="0.2">
      <c r="C195" s="348"/>
      <c r="D195" s="368" t="s">
        <v>382</v>
      </c>
      <c r="E195" s="348" t="s">
        <v>382</v>
      </c>
    </row>
    <row r="196" spans="2:9" x14ac:dyDescent="0.2">
      <c r="C196" s="403" t="s">
        <v>383</v>
      </c>
      <c r="D196" s="355">
        <v>45930</v>
      </c>
      <c r="E196" s="355">
        <v>45565</v>
      </c>
    </row>
    <row r="197" spans="2:9" x14ac:dyDescent="0.2">
      <c r="C197" s="406"/>
      <c r="D197" s="430"/>
      <c r="E197" s="408"/>
    </row>
    <row r="198" spans="2:9" x14ac:dyDescent="0.2">
      <c r="C198" s="409" t="s">
        <v>410</v>
      </c>
    </row>
    <row r="199" spans="2:9" x14ac:dyDescent="0.2">
      <c r="C199" s="411"/>
    </row>
    <row r="200" spans="2:9" x14ac:dyDescent="0.2">
      <c r="C200" s="413" t="s">
        <v>411</v>
      </c>
      <c r="D200" s="415">
        <v>-78448723.199999824</v>
      </c>
      <c r="E200" s="415">
        <v>17747111.799999997</v>
      </c>
    </row>
    <row r="202" spans="2:9" x14ac:dyDescent="0.2">
      <c r="C202" s="416" t="s">
        <v>412</v>
      </c>
      <c r="D202" s="431">
        <f>SUM(D204:D223)</f>
        <v>183401545.00999999</v>
      </c>
      <c r="E202" s="431">
        <f>SUM(E204:E223)</f>
        <v>142478350.56999999</v>
      </c>
    </row>
    <row r="203" spans="2:9" x14ac:dyDescent="0.2">
      <c r="C203" s="419"/>
    </row>
    <row r="204" spans="2:9" x14ac:dyDescent="0.2">
      <c r="B204" s="432" t="s">
        <v>468</v>
      </c>
      <c r="C204" s="419" t="s">
        <v>413</v>
      </c>
      <c r="D204" s="390">
        <v>24841755.09</v>
      </c>
      <c r="E204" s="390">
        <v>31616960.080000002</v>
      </c>
    </row>
    <row r="205" spans="2:9" ht="12.75" hidden="1" customHeight="1" x14ac:dyDescent="0.2">
      <c r="B205" s="432" t="s">
        <v>470</v>
      </c>
      <c r="C205" s="419" t="s">
        <v>414</v>
      </c>
      <c r="D205" s="390">
        <v>0</v>
      </c>
      <c r="E205" s="390">
        <v>0</v>
      </c>
    </row>
    <row r="206" spans="2:9" x14ac:dyDescent="0.2">
      <c r="B206" s="433" t="s">
        <v>470</v>
      </c>
      <c r="C206" s="419" t="s">
        <v>415</v>
      </c>
      <c r="D206" s="390">
        <v>-2844.98</v>
      </c>
      <c r="E206" s="390">
        <v>-679251.3</v>
      </c>
    </row>
    <row r="207" spans="2:9" ht="12.75" hidden="1" customHeight="1" x14ac:dyDescent="0.2">
      <c r="B207" s="432" t="s">
        <v>472</v>
      </c>
      <c r="C207" s="419" t="s">
        <v>457</v>
      </c>
      <c r="D207" s="390">
        <v>0</v>
      </c>
      <c r="E207" s="390">
        <v>0</v>
      </c>
    </row>
    <row r="208" spans="2:9" x14ac:dyDescent="0.2">
      <c r="B208" s="433" t="s">
        <v>471</v>
      </c>
      <c r="C208" s="419" t="s">
        <v>416</v>
      </c>
      <c r="D208" s="390">
        <v>-1457426.8</v>
      </c>
      <c r="E208" s="390">
        <v>-3774798.16</v>
      </c>
    </row>
    <row r="209" spans="2:5" x14ac:dyDescent="0.2">
      <c r="B209" s="432" t="s">
        <v>472</v>
      </c>
      <c r="C209" s="419" t="s">
        <v>417</v>
      </c>
      <c r="D209" s="390">
        <v>5607632.2400000002</v>
      </c>
      <c r="E209" s="390">
        <v>722419.03</v>
      </c>
    </row>
    <row r="210" spans="2:5" x14ac:dyDescent="0.2">
      <c r="B210" s="433" t="s">
        <v>473</v>
      </c>
      <c r="C210" s="419" t="s">
        <v>418</v>
      </c>
      <c r="D210" s="390">
        <v>8322601.6799999997</v>
      </c>
      <c r="E210" s="390">
        <v>24293.759999999253</v>
      </c>
    </row>
    <row r="211" spans="2:5" ht="12.75" hidden="1" customHeight="1" x14ac:dyDescent="0.2">
      <c r="B211" s="432" t="s">
        <v>617</v>
      </c>
      <c r="C211" s="419" t="s">
        <v>458</v>
      </c>
      <c r="D211" s="390">
        <v>0</v>
      </c>
      <c r="E211" s="390">
        <v>0</v>
      </c>
    </row>
    <row r="212" spans="2:5" x14ac:dyDescent="0.2">
      <c r="B212" s="433" t="s">
        <v>615</v>
      </c>
      <c r="C212" s="419" t="s">
        <v>419</v>
      </c>
      <c r="D212" s="390">
        <v>12817601.969999999</v>
      </c>
      <c r="E212" s="390">
        <v>1251559.3999999899</v>
      </c>
    </row>
    <row r="213" spans="2:5" x14ac:dyDescent="0.2">
      <c r="B213" s="433" t="s">
        <v>616</v>
      </c>
      <c r="C213" s="419" t="s">
        <v>420</v>
      </c>
      <c r="D213" s="390">
        <v>-77522.759999999311</v>
      </c>
      <c r="E213" s="390">
        <v>-3528987.6</v>
      </c>
    </row>
    <row r="214" spans="2:5" x14ac:dyDescent="0.2">
      <c r="B214" s="433" t="s">
        <v>617</v>
      </c>
      <c r="C214" s="421" t="s">
        <v>612</v>
      </c>
      <c r="D214" s="390">
        <v>-218028.59000000008</v>
      </c>
      <c r="E214" s="390">
        <v>-66942.899999999994</v>
      </c>
    </row>
    <row r="215" spans="2:5" x14ac:dyDescent="0.2">
      <c r="B215" s="433" t="s">
        <v>618</v>
      </c>
      <c r="C215" s="419" t="s">
        <v>613</v>
      </c>
      <c r="D215" s="390">
        <v>611514.79</v>
      </c>
      <c r="E215" s="390">
        <v>58465</v>
      </c>
    </row>
    <row r="216" spans="2:5" x14ac:dyDescent="0.2">
      <c r="B216" s="433" t="s">
        <v>476</v>
      </c>
      <c r="C216" s="419" t="s">
        <v>421</v>
      </c>
      <c r="D216" s="390">
        <v>134428197.45000002</v>
      </c>
      <c r="E216" s="390">
        <v>114153933.95</v>
      </c>
    </row>
    <row r="217" spans="2:5" hidden="1" x14ac:dyDescent="0.2">
      <c r="C217" s="421" t="s">
        <v>422</v>
      </c>
      <c r="D217" s="390">
        <v>0</v>
      </c>
    </row>
    <row r="218" spans="2:5" hidden="1" x14ac:dyDescent="0.2">
      <c r="C218" s="421" t="s">
        <v>459</v>
      </c>
      <c r="D218" s="390">
        <v>0</v>
      </c>
      <c r="E218" s="390">
        <v>0</v>
      </c>
    </row>
    <row r="219" spans="2:5" x14ac:dyDescent="0.2">
      <c r="B219" s="433" t="s">
        <v>619</v>
      </c>
      <c r="C219" s="421" t="s">
        <v>423</v>
      </c>
      <c r="D219" s="390">
        <v>0</v>
      </c>
      <c r="E219" s="390">
        <v>3176129.23</v>
      </c>
    </row>
    <row r="220" spans="2:5" hidden="1" x14ac:dyDescent="0.2">
      <c r="C220" s="434" t="s">
        <v>460</v>
      </c>
      <c r="D220" s="390">
        <v>0</v>
      </c>
      <c r="E220" s="390">
        <v>0</v>
      </c>
    </row>
    <row r="221" spans="2:5" x14ac:dyDescent="0.2">
      <c r="B221" s="433" t="s">
        <v>480</v>
      </c>
      <c r="C221" s="419" t="s">
        <v>424</v>
      </c>
      <c r="D221" s="390">
        <v>-1471935.08</v>
      </c>
      <c r="E221" s="390">
        <v>-475429.92</v>
      </c>
    </row>
    <row r="222" spans="2:5" hidden="1" x14ac:dyDescent="0.2">
      <c r="C222" s="419" t="s">
        <v>425</v>
      </c>
      <c r="D222" s="390">
        <v>0</v>
      </c>
      <c r="E222" s="390">
        <v>0</v>
      </c>
    </row>
    <row r="223" spans="2:5" hidden="1" x14ac:dyDescent="0.2">
      <c r="C223" s="419" t="s">
        <v>357</v>
      </c>
      <c r="D223" s="282">
        <v>0</v>
      </c>
      <c r="E223" s="390">
        <v>0</v>
      </c>
    </row>
    <row r="224" spans="2:5" x14ac:dyDescent="0.2">
      <c r="C224" s="419"/>
      <c r="D224" s="424"/>
      <c r="E224" s="424"/>
    </row>
    <row r="225" spans="2:6" x14ac:dyDescent="0.2">
      <c r="C225" s="419"/>
      <c r="D225" s="435"/>
      <c r="E225" s="423"/>
    </row>
    <row r="226" spans="2:6" x14ac:dyDescent="0.2">
      <c r="C226" s="416" t="s">
        <v>426</v>
      </c>
      <c r="D226" s="435"/>
      <c r="E226" s="423"/>
    </row>
    <row r="227" spans="2:6" x14ac:dyDescent="0.2">
      <c r="B227" s="433" t="s">
        <v>482</v>
      </c>
      <c r="C227" s="419" t="s">
        <v>427</v>
      </c>
      <c r="D227" s="425">
        <v>-20753510.810000002</v>
      </c>
      <c r="E227" s="425">
        <v>-17771236.409999963</v>
      </c>
    </row>
    <row r="228" spans="2:6" x14ac:dyDescent="0.2">
      <c r="B228" s="433" t="s">
        <v>483</v>
      </c>
      <c r="C228" s="419" t="s">
        <v>428</v>
      </c>
      <c r="D228" s="425">
        <v>-408137.52999999095</v>
      </c>
      <c r="E228" s="425">
        <v>-50582806</v>
      </c>
      <c r="F228" s="390"/>
    </row>
    <row r="229" spans="2:6" x14ac:dyDescent="0.2">
      <c r="B229" s="433" t="s">
        <v>484</v>
      </c>
      <c r="C229" s="419" t="s">
        <v>429</v>
      </c>
      <c r="D229" s="425">
        <v>4827457.1700001117</v>
      </c>
      <c r="E229" s="425">
        <v>-10272582.549999984</v>
      </c>
      <c r="F229" s="390"/>
    </row>
    <row r="230" spans="2:6" hidden="1" x14ac:dyDescent="0.2">
      <c r="C230" s="419" t="s">
        <v>430</v>
      </c>
      <c r="D230" s="425">
        <v>0</v>
      </c>
      <c r="E230" s="425">
        <v>0</v>
      </c>
    </row>
    <row r="231" spans="2:6" hidden="1" x14ac:dyDescent="0.2">
      <c r="C231" s="419" t="s">
        <v>431</v>
      </c>
      <c r="D231" s="390">
        <v>0</v>
      </c>
      <c r="E231" s="390">
        <v>0</v>
      </c>
    </row>
    <row r="232" spans="2:6" x14ac:dyDescent="0.2">
      <c r="C232" s="419"/>
    </row>
    <row r="233" spans="2:6" x14ac:dyDescent="0.2">
      <c r="C233" s="409" t="s">
        <v>432</v>
      </c>
      <c r="D233" s="397">
        <f>SUM(D200,D204:D231)</f>
        <v>88618630.640000328</v>
      </c>
      <c r="E233" s="397">
        <f>SUM(E200,E204:E231)</f>
        <v>81598837.410000056</v>
      </c>
    </row>
    <row r="234" spans="2:6" x14ac:dyDescent="0.2">
      <c r="B234" s="433" t="s">
        <v>486</v>
      </c>
      <c r="C234" s="419" t="s">
        <v>433</v>
      </c>
      <c r="D234" s="390">
        <v>-22382845.629999999</v>
      </c>
      <c r="E234" s="390">
        <v>-30393092.270000003</v>
      </c>
    </row>
    <row r="235" spans="2:6" ht="6.75" customHeight="1" x14ac:dyDescent="0.2">
      <c r="C235" s="419"/>
    </row>
    <row r="236" spans="2:6" ht="18.75" customHeight="1" x14ac:dyDescent="0.2">
      <c r="B236" s="436" t="s">
        <v>485</v>
      </c>
      <c r="C236" s="409" t="s">
        <v>434</v>
      </c>
      <c r="D236" s="397">
        <f>SUM(D233:D234)</f>
        <v>66235785.010000333</v>
      </c>
      <c r="E236" s="397">
        <f>SUM(E233:E234)</f>
        <v>51205745.140000053</v>
      </c>
    </row>
    <row r="237" spans="2:6" ht="4.5" customHeight="1" x14ac:dyDescent="0.2">
      <c r="C237" s="419"/>
    </row>
    <row r="238" spans="2:6" x14ac:dyDescent="0.2">
      <c r="B238" s="437" t="s">
        <v>489</v>
      </c>
      <c r="C238" s="409" t="s">
        <v>435</v>
      </c>
    </row>
    <row r="239" spans="2:6" ht="5.25" customHeight="1" x14ac:dyDescent="0.2">
      <c r="C239" s="419"/>
    </row>
    <row r="240" spans="2:6" x14ac:dyDescent="0.2">
      <c r="B240" s="433" t="s">
        <v>490</v>
      </c>
      <c r="C240" s="419" t="s">
        <v>436</v>
      </c>
      <c r="D240" s="390">
        <v>1457426.8</v>
      </c>
      <c r="E240" s="390">
        <v>3774798.16</v>
      </c>
    </row>
    <row r="241" spans="2:5" x14ac:dyDescent="0.2">
      <c r="B241" s="432" t="s">
        <v>621</v>
      </c>
      <c r="C241" s="419" t="s">
        <v>437</v>
      </c>
      <c r="D241" s="390">
        <v>4000</v>
      </c>
      <c r="E241" s="390">
        <v>35000</v>
      </c>
    </row>
    <row r="242" spans="2:5" hidden="1" x14ac:dyDescent="0.2">
      <c r="C242" s="419" t="s">
        <v>438</v>
      </c>
      <c r="D242" s="390">
        <v>0</v>
      </c>
      <c r="E242" s="390">
        <v>0</v>
      </c>
    </row>
    <row r="243" spans="2:5" x14ac:dyDescent="0.2">
      <c r="B243" s="433" t="s">
        <v>517</v>
      </c>
      <c r="C243" s="419" t="s">
        <v>439</v>
      </c>
      <c r="D243" s="390">
        <v>-52084707.979999989</v>
      </c>
      <c r="E243" s="390">
        <v>-50314309.839999966</v>
      </c>
    </row>
    <row r="244" spans="2:5" hidden="1" x14ac:dyDescent="0.2">
      <c r="C244" s="419" t="s">
        <v>440</v>
      </c>
      <c r="D244" s="390">
        <v>0</v>
      </c>
      <c r="E244" s="390">
        <v>0</v>
      </c>
    </row>
    <row r="245" spans="2:5" hidden="1" x14ac:dyDescent="0.2">
      <c r="C245" s="419" t="s">
        <v>441</v>
      </c>
      <c r="D245" s="390">
        <v>0</v>
      </c>
      <c r="E245" s="390">
        <v>0</v>
      </c>
    </row>
    <row r="246" spans="2:5" hidden="1" x14ac:dyDescent="0.2">
      <c r="C246" s="419" t="s">
        <v>523</v>
      </c>
      <c r="D246" s="390">
        <v>0</v>
      </c>
      <c r="E246" s="390">
        <v>0</v>
      </c>
    </row>
    <row r="247" spans="2:5" x14ac:dyDescent="0.2">
      <c r="B247" s="433" t="s">
        <v>622</v>
      </c>
      <c r="C247" s="419" t="s">
        <v>614</v>
      </c>
      <c r="D247" s="390">
        <v>-1169208.3200000003</v>
      </c>
      <c r="E247" s="390">
        <v>-4124622.5000000009</v>
      </c>
    </row>
    <row r="248" spans="2:5" x14ac:dyDescent="0.2">
      <c r="C248" s="419"/>
      <c r="E248" s="390"/>
    </row>
    <row r="249" spans="2:5" x14ac:dyDescent="0.2">
      <c r="B249" s="437" t="s">
        <v>620</v>
      </c>
      <c r="C249" s="409" t="s">
        <v>442</v>
      </c>
      <c r="D249" s="397">
        <f>SUM(D240:D248)</f>
        <v>-51792489.499999993</v>
      </c>
      <c r="E249" s="397">
        <f>SUM(E240:E248)</f>
        <v>-50629134.179999962</v>
      </c>
    </row>
    <row r="250" spans="2:5" ht="6" customHeight="1" x14ac:dyDescent="0.2">
      <c r="C250" s="419"/>
    </row>
    <row r="251" spans="2:5" x14ac:dyDescent="0.2">
      <c r="B251" s="438" t="s">
        <v>493</v>
      </c>
      <c r="C251" s="409" t="s">
        <v>443</v>
      </c>
    </row>
    <row r="252" spans="2:5" ht="3" customHeight="1" x14ac:dyDescent="0.2">
      <c r="C252" s="419"/>
      <c r="D252" s="439"/>
      <c r="E252" s="426"/>
    </row>
    <row r="253" spans="2:5" x14ac:dyDescent="0.2">
      <c r="B253" s="433" t="s">
        <v>494</v>
      </c>
      <c r="C253" s="419" t="s">
        <v>444</v>
      </c>
      <c r="D253" s="390">
        <v>0</v>
      </c>
      <c r="E253" s="390">
        <v>54007777.789999999</v>
      </c>
    </row>
    <row r="254" spans="2:5" x14ac:dyDescent="0.2">
      <c r="B254" s="433" t="s">
        <v>495</v>
      </c>
      <c r="C254" s="419" t="s">
        <v>445</v>
      </c>
      <c r="D254" s="390">
        <v>-2962379.9800000009</v>
      </c>
      <c r="E254" s="390">
        <v>-6076711.9800000014</v>
      </c>
    </row>
    <row r="255" spans="2:5" x14ac:dyDescent="0.2">
      <c r="B255" s="433" t="s">
        <v>496</v>
      </c>
      <c r="C255" s="419" t="s">
        <v>446</v>
      </c>
      <c r="D255" s="390">
        <v>-986.08999999985099</v>
      </c>
      <c r="E255" s="390">
        <v>-6549.8500000000931</v>
      </c>
    </row>
    <row r="256" spans="2:5" x14ac:dyDescent="0.2">
      <c r="B256" s="433" t="s">
        <v>497</v>
      </c>
      <c r="C256" s="419" t="s">
        <v>447</v>
      </c>
      <c r="D256" s="390">
        <v>-59630695.210000001</v>
      </c>
      <c r="E256" s="390">
        <v>-48222722.828000002</v>
      </c>
    </row>
    <row r="257" spans="2:5" x14ac:dyDescent="0.2">
      <c r="B257" s="433" t="s">
        <v>498</v>
      </c>
      <c r="C257" s="419" t="s">
        <v>448</v>
      </c>
      <c r="D257" s="390">
        <v>-11782475.600000001</v>
      </c>
      <c r="E257" s="390">
        <v>-21420000</v>
      </c>
    </row>
    <row r="258" spans="2:5" x14ac:dyDescent="0.2">
      <c r="B258" s="438" t="s">
        <v>499</v>
      </c>
      <c r="C258" s="409" t="s">
        <v>449</v>
      </c>
      <c r="D258" s="397">
        <f>SUM(D253:D257)</f>
        <v>-74376536.879999995</v>
      </c>
      <c r="E258" s="397">
        <f>SUM(E253:E257)</f>
        <v>-21718206.868000008</v>
      </c>
    </row>
    <row r="259" spans="2:5" x14ac:dyDescent="0.2">
      <c r="C259" s="419"/>
      <c r="E259" s="282"/>
    </row>
    <row r="260" spans="2:5" x14ac:dyDescent="0.2">
      <c r="B260" s="433" t="s">
        <v>500</v>
      </c>
      <c r="C260" s="409" t="s">
        <v>450</v>
      </c>
      <c r="D260" s="427">
        <f>D236+D249+D258</f>
        <v>-59933241.369999655</v>
      </c>
      <c r="E260" s="427">
        <f>E236+E249+E258</f>
        <v>-21141595.907999918</v>
      </c>
    </row>
    <row r="261" spans="2:5" x14ac:dyDescent="0.2">
      <c r="C261" s="419"/>
      <c r="D261" s="387"/>
      <c r="E261" s="378"/>
    </row>
    <row r="262" spans="2:5" x14ac:dyDescent="0.2">
      <c r="B262" s="437" t="s">
        <v>501</v>
      </c>
      <c r="C262" s="409" t="s">
        <v>451</v>
      </c>
      <c r="D262" s="427">
        <f>E29</f>
        <v>78831502.931999981</v>
      </c>
      <c r="E262" s="427">
        <v>139761858</v>
      </c>
    </row>
    <row r="263" spans="2:5" x14ac:dyDescent="0.2">
      <c r="C263" s="409"/>
      <c r="D263" s="410"/>
      <c r="E263" s="410"/>
    </row>
    <row r="264" spans="2:5" x14ac:dyDescent="0.2">
      <c r="B264" s="433" t="s">
        <v>502</v>
      </c>
      <c r="C264" s="419" t="s">
        <v>452</v>
      </c>
      <c r="D264" s="440">
        <v>286260.9800000051</v>
      </c>
      <c r="E264" s="428">
        <v>-877585.47999998927</v>
      </c>
    </row>
    <row r="265" spans="2:5" x14ac:dyDescent="0.2">
      <c r="C265" s="419"/>
      <c r="D265" s="387"/>
      <c r="E265" s="378"/>
    </row>
    <row r="266" spans="2:5" x14ac:dyDescent="0.2">
      <c r="B266" s="437" t="s">
        <v>623</v>
      </c>
      <c r="C266" s="429" t="s">
        <v>453</v>
      </c>
      <c r="D266" s="441">
        <f>D29</f>
        <v>19184522.401999999</v>
      </c>
      <c r="E266" s="441">
        <v>117742676.27199998</v>
      </c>
    </row>
    <row r="267" spans="2:5" x14ac:dyDescent="0.2">
      <c r="C267" s="442" t="s">
        <v>632</v>
      </c>
      <c r="D267" s="443">
        <f>D262+D260+D264-D266</f>
        <v>0.14000033214688301</v>
      </c>
      <c r="E267" s="443">
        <f>E262+E260+E264-E266</f>
        <v>0.34000010788440704</v>
      </c>
    </row>
  </sheetData>
  <mergeCells count="8">
    <mergeCell ref="C192:E192"/>
    <mergeCell ref="C193:E193"/>
    <mergeCell ref="C5:F5"/>
    <mergeCell ref="C8:F8"/>
    <mergeCell ref="C9:F9"/>
    <mergeCell ref="C77:F77"/>
    <mergeCell ref="C113:E113"/>
    <mergeCell ref="C114:E11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5976-AD3E-4854-AAE7-FAB1D661F294}">
  <sheetPr>
    <tabColor rgb="FF7030A0"/>
  </sheetPr>
  <dimension ref="A2:AY270"/>
  <sheetViews>
    <sheetView topLeftCell="B1" zoomScale="78" zoomScaleNormal="78" workbookViewId="0">
      <pane ySplit="17" topLeftCell="A61" activePane="bottomLeft" state="frozen"/>
      <selection activeCell="H27" sqref="H27"/>
      <selection pane="bottomLeft" activeCell="H27" sqref="H27"/>
    </sheetView>
  </sheetViews>
  <sheetFormatPr defaultRowHeight="12.75" x14ac:dyDescent="0.2"/>
  <cols>
    <col min="1" max="1" width="7.85546875" hidden="1" customWidth="1"/>
    <col min="2" max="2" width="5.28515625" customWidth="1"/>
    <col min="3" max="3" width="63.28515625" customWidth="1"/>
    <col min="4" max="4" width="9.140625" style="34"/>
    <col min="5" max="5" width="18.85546875" style="146" customWidth="1"/>
    <col min="6" max="6" width="19" style="148" customWidth="1"/>
    <col min="7" max="11" width="18.28515625" customWidth="1"/>
    <col min="12" max="12" width="18" customWidth="1"/>
    <col min="13" max="13" width="15.85546875" customWidth="1"/>
    <col min="14" max="14" width="16.140625" customWidth="1"/>
    <col min="17" max="17" width="34" customWidth="1"/>
    <col min="18" max="18" width="25.28515625" customWidth="1"/>
  </cols>
  <sheetData>
    <row r="2" spans="1:51" s="1" customFormat="1" x14ac:dyDescent="0.2">
      <c r="C2" s="2" t="s">
        <v>0</v>
      </c>
      <c r="D2" s="3"/>
      <c r="E2" s="267"/>
      <c r="F2" s="25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5"/>
      <c r="AH2" s="5"/>
      <c r="AI2" s="5"/>
      <c r="AJ2" s="6"/>
      <c r="AK2" s="7"/>
      <c r="AL2" s="5"/>
      <c r="AM2" s="5"/>
      <c r="AN2" s="5"/>
      <c r="AO2" s="5"/>
      <c r="AP2" s="5"/>
      <c r="AQ2" s="5"/>
    </row>
    <row r="3" spans="1:51" s="1" customFormat="1" x14ac:dyDescent="0.2">
      <c r="D3" s="3"/>
      <c r="E3" s="267"/>
      <c r="F3" s="25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4"/>
      <c r="AG3" s="5"/>
      <c r="AH3" s="5"/>
      <c r="AI3" s="5"/>
      <c r="AJ3" s="6"/>
      <c r="AK3" s="7"/>
      <c r="AL3" s="5"/>
      <c r="AM3" s="5"/>
      <c r="AN3" s="5"/>
      <c r="AO3" s="5"/>
      <c r="AP3" s="5"/>
      <c r="AQ3" s="5"/>
    </row>
    <row r="4" spans="1:51" s="1" customFormat="1" ht="13.5" x14ac:dyDescent="0.2">
      <c r="C4" s="186" t="s">
        <v>1</v>
      </c>
      <c r="D4" s="3"/>
      <c r="E4" s="267"/>
      <c r="F4" s="25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4"/>
      <c r="AG4" s="5"/>
      <c r="AH4" s="5"/>
      <c r="AI4" s="5"/>
      <c r="AJ4" s="6"/>
      <c r="AK4" s="7"/>
      <c r="AL4" s="5"/>
      <c r="AM4" s="5"/>
      <c r="AN4" s="5"/>
      <c r="AO4" s="5"/>
      <c r="AP4" s="5"/>
      <c r="AQ4" s="5"/>
    </row>
    <row r="5" spans="1:51" s="1" customFormat="1" ht="28.5" customHeight="1" x14ac:dyDescent="0.2">
      <c r="C5" s="187" t="s">
        <v>524</v>
      </c>
      <c r="D5" s="3"/>
      <c r="E5" s="267"/>
      <c r="F5" s="25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/>
      <c r="AG5" s="5"/>
      <c r="AH5" s="5"/>
      <c r="AI5" s="5"/>
      <c r="AJ5" s="6"/>
      <c r="AK5" s="7"/>
      <c r="AL5" s="5"/>
      <c r="AM5" s="5"/>
      <c r="AN5" s="5"/>
      <c r="AO5" s="5"/>
      <c r="AP5" s="5"/>
      <c r="AQ5" s="5"/>
    </row>
    <row r="6" spans="1:51" s="1" customFormat="1" ht="13.5" x14ac:dyDescent="0.2">
      <c r="C6" s="186" t="s">
        <v>2</v>
      </c>
      <c r="D6" s="3"/>
      <c r="E6" s="267"/>
      <c r="F6" s="25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4"/>
      <c r="AG6" s="5"/>
      <c r="AH6" s="5"/>
      <c r="AI6" s="5"/>
      <c r="AJ6" s="6"/>
      <c r="AK6" s="7"/>
      <c r="AL6" s="5"/>
      <c r="AM6" s="5"/>
      <c r="AN6" s="5"/>
      <c r="AO6" s="5"/>
      <c r="AP6" s="5"/>
      <c r="AQ6" s="5"/>
    </row>
    <row r="7" spans="1:51" s="1" customFormat="1" x14ac:dyDescent="0.2">
      <c r="C7" s="188" t="s">
        <v>3</v>
      </c>
      <c r="D7" s="3"/>
      <c r="E7" s="267"/>
      <c r="F7" s="25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G7" s="5"/>
      <c r="AH7" s="5"/>
      <c r="AI7" s="5"/>
      <c r="AJ7" s="6"/>
      <c r="AK7" s="7"/>
      <c r="AL7" s="5"/>
      <c r="AM7" s="5"/>
      <c r="AN7" s="5"/>
      <c r="AO7" s="5"/>
      <c r="AP7" s="5"/>
      <c r="AQ7" s="5"/>
    </row>
    <row r="8" spans="1:51" s="1" customFormat="1" x14ac:dyDescent="0.2">
      <c r="D8" s="3"/>
      <c r="E8" s="267"/>
      <c r="F8" s="25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G8" s="5"/>
      <c r="AH8" s="5"/>
      <c r="AI8" s="5"/>
      <c r="AJ8" s="6"/>
      <c r="AK8" s="7"/>
      <c r="AL8" s="5"/>
      <c r="AM8" s="5"/>
      <c r="AN8" s="5"/>
      <c r="AO8" s="5"/>
      <c r="AP8" s="5"/>
      <c r="AQ8" s="5"/>
    </row>
    <row r="9" spans="1:51" ht="33" customHeight="1" x14ac:dyDescent="0.2">
      <c r="A9" s="1"/>
      <c r="B9" s="1"/>
      <c r="C9" s="488" t="s">
        <v>608</v>
      </c>
      <c r="D9" s="488"/>
      <c r="E9" s="488"/>
      <c r="F9" s="25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51" x14ac:dyDescent="0.2">
      <c r="A10" s="1"/>
      <c r="B10" s="1"/>
      <c r="C10" s="489" t="s">
        <v>4</v>
      </c>
      <c r="D10" s="489"/>
      <c r="E10" s="489"/>
      <c r="F10" s="25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51" x14ac:dyDescent="0.2">
      <c r="A11" s="1"/>
      <c r="B11" s="1"/>
      <c r="C11" s="490" t="s">
        <v>120</v>
      </c>
      <c r="D11" s="490"/>
      <c r="E11" s="490"/>
      <c r="F11" s="258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51" x14ac:dyDescent="0.2">
      <c r="A12" s="1"/>
      <c r="B12" s="1"/>
      <c r="C12" s="35" t="s">
        <v>121</v>
      </c>
      <c r="D12" s="10"/>
      <c r="E12" s="268"/>
      <c r="F12" s="259"/>
      <c r="G12" s="10"/>
      <c r="H12" s="10"/>
      <c r="I12" s="10"/>
      <c r="J12" s="10"/>
      <c r="K12" s="10"/>
      <c r="L12" s="10"/>
      <c r="M12" s="10"/>
      <c r="N12" s="10"/>
      <c r="O12" s="10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51" s="1" customFormat="1" x14ac:dyDescent="0.2">
      <c r="C13" s="1" t="s">
        <v>5</v>
      </c>
      <c r="D13" s="3"/>
      <c r="E13" s="267"/>
      <c r="F13" s="25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G13" s="5"/>
      <c r="AH13" s="5"/>
      <c r="AI13" s="5"/>
      <c r="AJ13" s="6"/>
      <c r="AK13" s="7"/>
      <c r="AL13" s="5"/>
      <c r="AM13" s="5"/>
      <c r="AN13" s="5"/>
      <c r="AO13" s="5"/>
      <c r="AP13" s="5"/>
      <c r="AQ13" s="5"/>
    </row>
    <row r="14" spans="1:51" s="1" customFormat="1" ht="13.5" thickBot="1" x14ac:dyDescent="0.25">
      <c r="C14" s="13"/>
      <c r="D14" s="3"/>
      <c r="E14" s="267"/>
      <c r="F14" s="256"/>
      <c r="G14" s="3"/>
      <c r="H14" s="3"/>
      <c r="I14" s="3"/>
      <c r="J14" s="3"/>
      <c r="K14" s="3"/>
      <c r="L14" s="3"/>
      <c r="M14" s="3"/>
      <c r="N14" s="3"/>
      <c r="O14" s="3"/>
      <c r="P14" s="3"/>
      <c r="Q14" s="189" t="s">
        <v>525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G14" s="5"/>
      <c r="AH14" s="5"/>
      <c r="AI14" s="5"/>
      <c r="AJ14" s="6"/>
      <c r="AK14" s="7"/>
      <c r="AL14" s="5"/>
      <c r="AM14" s="5"/>
      <c r="AN14" s="5"/>
      <c r="AO14" s="5"/>
      <c r="AP14" s="5"/>
      <c r="AQ14" s="5"/>
      <c r="AY14" s="12"/>
    </row>
    <row r="15" spans="1:51" x14ac:dyDescent="0.2">
      <c r="C15" s="491" t="s">
        <v>6</v>
      </c>
      <c r="D15" s="493" t="s">
        <v>7</v>
      </c>
      <c r="E15" s="495" t="s">
        <v>8</v>
      </c>
      <c r="F15" s="496"/>
    </row>
    <row r="16" spans="1:51" ht="26.25" thickBot="1" x14ac:dyDescent="0.25">
      <c r="C16" s="492"/>
      <c r="D16" s="494"/>
      <c r="E16" s="250" t="s">
        <v>609</v>
      </c>
      <c r="F16" s="260" t="s">
        <v>606</v>
      </c>
    </row>
    <row r="17" spans="3:12" ht="8.25" customHeight="1" x14ac:dyDescent="0.2">
      <c r="C17" s="11"/>
      <c r="D17" s="14"/>
      <c r="E17" s="269"/>
    </row>
    <row r="18" spans="3:12" x14ac:dyDescent="0.2">
      <c r="C18" s="16" t="s">
        <v>9</v>
      </c>
      <c r="D18" s="17"/>
      <c r="E18" s="270"/>
    </row>
    <row r="19" spans="3:12" ht="15" x14ac:dyDescent="0.2">
      <c r="C19" s="19" t="s">
        <v>10</v>
      </c>
      <c r="D19" s="17" t="s">
        <v>11</v>
      </c>
      <c r="E19" s="21">
        <v>110042798</v>
      </c>
      <c r="F19" s="252">
        <v>108688081.13000001</v>
      </c>
    </row>
    <row r="20" spans="3:12" ht="15" x14ac:dyDescent="0.2">
      <c r="C20" s="19" t="s">
        <v>12</v>
      </c>
      <c r="D20" s="17" t="s">
        <v>13</v>
      </c>
      <c r="E20" s="21">
        <v>2363763517</v>
      </c>
      <c r="F20" s="252">
        <v>2314779363.9174991</v>
      </c>
    </row>
    <row r="21" spans="3:12" ht="15" x14ac:dyDescent="0.2">
      <c r="C21" s="19" t="s">
        <v>122</v>
      </c>
      <c r="D21" s="17" t="s">
        <v>14</v>
      </c>
      <c r="E21" s="21">
        <v>0</v>
      </c>
      <c r="F21" s="252">
        <v>0</v>
      </c>
    </row>
    <row r="22" spans="3:12" ht="21" customHeight="1" x14ac:dyDescent="0.2">
      <c r="C22" s="19" t="s">
        <v>123</v>
      </c>
      <c r="D22" s="17" t="s">
        <v>16</v>
      </c>
      <c r="E22" s="21">
        <v>10468421</v>
      </c>
      <c r="F22" s="252">
        <v>8444908.8499999996</v>
      </c>
    </row>
    <row r="23" spans="3:12" ht="15" x14ac:dyDescent="0.2">
      <c r="C23" s="19" t="s">
        <v>124</v>
      </c>
      <c r="D23" s="17" t="s">
        <v>19</v>
      </c>
      <c r="E23" s="21">
        <v>83351107</v>
      </c>
      <c r="F23" s="252">
        <v>78029251.057179987</v>
      </c>
    </row>
    <row r="24" spans="3:12" ht="14.25" x14ac:dyDescent="0.2">
      <c r="C24" s="82" t="s">
        <v>15</v>
      </c>
      <c r="D24" s="79" t="s">
        <v>21</v>
      </c>
      <c r="E24" s="37">
        <f>E19+E20+E21+E22+E23</f>
        <v>2567625843</v>
      </c>
      <c r="F24" s="261">
        <f>F19+F20+F21+F22+F23</f>
        <v>2509941604.954679</v>
      </c>
      <c r="G24" s="125"/>
      <c r="H24" s="125"/>
      <c r="I24" s="125"/>
      <c r="J24" s="125"/>
      <c r="K24" s="125"/>
      <c r="L24" s="127"/>
    </row>
    <row r="25" spans="3:12" ht="15" x14ac:dyDescent="0.2">
      <c r="C25" s="16" t="s">
        <v>17</v>
      </c>
      <c r="D25" s="17"/>
      <c r="E25" s="21"/>
    </row>
    <row r="26" spans="3:12" ht="15" x14ac:dyDescent="0.2">
      <c r="C26" s="19" t="s">
        <v>18</v>
      </c>
      <c r="D26" s="17" t="s">
        <v>23</v>
      </c>
      <c r="E26" s="21">
        <v>137979558</v>
      </c>
      <c r="F26" s="252">
        <v>147254968.37650004</v>
      </c>
      <c r="G26" s="125"/>
      <c r="H26" s="125"/>
      <c r="I26" s="125"/>
      <c r="J26" s="125"/>
      <c r="K26" s="125"/>
      <c r="L26" s="28"/>
    </row>
    <row r="27" spans="3:12" ht="15" x14ac:dyDescent="0.2">
      <c r="C27" s="19" t="s">
        <v>20</v>
      </c>
      <c r="D27" s="17" t="s">
        <v>25</v>
      </c>
      <c r="E27" s="21">
        <v>283826173</v>
      </c>
      <c r="F27" s="252">
        <v>276204285.51381987</v>
      </c>
      <c r="G27" s="28"/>
      <c r="H27" s="28"/>
      <c r="I27" s="28"/>
      <c r="J27" s="28"/>
      <c r="K27" s="28"/>
      <c r="L27" s="28"/>
    </row>
    <row r="28" spans="3:12" ht="15" x14ac:dyDescent="0.2">
      <c r="C28" s="19" t="s">
        <v>22</v>
      </c>
      <c r="D28" s="17" t="s">
        <v>26</v>
      </c>
      <c r="E28" s="21">
        <v>0</v>
      </c>
      <c r="F28" s="252">
        <v>0</v>
      </c>
      <c r="G28" s="125"/>
      <c r="H28" s="125"/>
      <c r="I28" s="125"/>
      <c r="J28" s="125"/>
      <c r="K28" s="125"/>
      <c r="L28" s="28"/>
    </row>
    <row r="29" spans="3:12" ht="15" x14ac:dyDescent="0.2">
      <c r="C29" s="19" t="s">
        <v>24</v>
      </c>
      <c r="D29" s="17" t="s">
        <v>28</v>
      </c>
      <c r="E29" s="21">
        <v>78831503</v>
      </c>
      <c r="F29" s="252">
        <v>62616084.821999997</v>
      </c>
      <c r="G29" s="125"/>
      <c r="H29" s="125"/>
      <c r="I29" s="125"/>
      <c r="J29" s="125"/>
      <c r="K29" s="125"/>
      <c r="L29" s="28"/>
    </row>
    <row r="30" spans="3:12" ht="14.25" x14ac:dyDescent="0.2">
      <c r="C30" s="82" t="s">
        <v>125</v>
      </c>
      <c r="D30" s="79" t="s">
        <v>30</v>
      </c>
      <c r="E30" s="37">
        <f>E26+E27+E28+E29</f>
        <v>500637234</v>
      </c>
      <c r="F30" s="261">
        <f>F26+F27+F28+F29</f>
        <v>486075338.71231997</v>
      </c>
      <c r="L30" s="28"/>
    </row>
    <row r="31" spans="3:12" ht="15" x14ac:dyDescent="0.2">
      <c r="C31" s="19" t="s">
        <v>27</v>
      </c>
      <c r="D31" s="17" t="s">
        <v>32</v>
      </c>
      <c r="E31" s="21">
        <f>E32+E33</f>
        <v>8815990</v>
      </c>
      <c r="F31" s="262">
        <f>F32+F33</f>
        <v>9438757.0999999996</v>
      </c>
    </row>
    <row r="32" spans="3:12" ht="15" x14ac:dyDescent="0.2">
      <c r="C32" s="24" t="s">
        <v>29</v>
      </c>
      <c r="D32" s="17" t="s">
        <v>34</v>
      </c>
      <c r="E32" s="21">
        <v>8815990</v>
      </c>
      <c r="F32" s="252">
        <v>9438757.0999999996</v>
      </c>
    </row>
    <row r="33" spans="3:11" ht="15" x14ac:dyDescent="0.2">
      <c r="C33" s="24" t="s">
        <v>31</v>
      </c>
      <c r="D33" s="17" t="s">
        <v>35</v>
      </c>
      <c r="E33" s="21">
        <v>0</v>
      </c>
      <c r="F33" s="252">
        <v>0</v>
      </c>
    </row>
    <row r="34" spans="3:11" ht="25.5" x14ac:dyDescent="0.2">
      <c r="C34" s="22" t="s">
        <v>33</v>
      </c>
      <c r="D34" s="17" t="s">
        <v>36</v>
      </c>
      <c r="E34" s="21">
        <v>259663206</v>
      </c>
      <c r="F34" s="252">
        <v>243782159.94932967</v>
      </c>
    </row>
    <row r="35" spans="3:11" ht="35.25" customHeight="1" x14ac:dyDescent="0.2">
      <c r="C35" s="22" t="s">
        <v>126</v>
      </c>
      <c r="D35" s="17" t="s">
        <v>38</v>
      </c>
      <c r="E35" s="37">
        <f>E30+E32-E34-E41-E43-E46</f>
        <v>241003249</v>
      </c>
      <c r="F35" s="261">
        <f>F30+F32-F34-F41-F43-F46</f>
        <v>243183728.24523848</v>
      </c>
    </row>
    <row r="36" spans="3:11" ht="33" customHeight="1" x14ac:dyDescent="0.2">
      <c r="C36" s="82" t="s">
        <v>127</v>
      </c>
      <c r="D36" s="79" t="s">
        <v>40</v>
      </c>
      <c r="E36" s="37">
        <f>E24+E33+E35</f>
        <v>2808629092</v>
      </c>
      <c r="F36" s="261">
        <f>F24+F33+F35</f>
        <v>2753125333.1999173</v>
      </c>
    </row>
    <row r="37" spans="3:11" ht="38.25" x14ac:dyDescent="0.2">
      <c r="C37" s="19" t="s">
        <v>37</v>
      </c>
      <c r="D37" s="17" t="s">
        <v>41</v>
      </c>
      <c r="E37" s="95">
        <v>715306549</v>
      </c>
      <c r="F37" s="263">
        <v>700146054.81467044</v>
      </c>
    </row>
    <row r="38" spans="3:11" ht="14.25" x14ac:dyDescent="0.2">
      <c r="C38" s="19" t="s">
        <v>39</v>
      </c>
      <c r="D38" s="17" t="s">
        <v>43</v>
      </c>
      <c r="E38" s="37">
        <v>16966728</v>
      </c>
      <c r="F38" s="261">
        <v>16932133.359999999</v>
      </c>
    </row>
    <row r="39" spans="3:11" ht="15" x14ac:dyDescent="0.2">
      <c r="C39" s="19" t="s">
        <v>128</v>
      </c>
      <c r="D39" s="17" t="s">
        <v>45</v>
      </c>
      <c r="E39" s="95">
        <f>E40+E43+E46</f>
        <v>37702483</v>
      </c>
      <c r="F39" s="263">
        <f>F40+F43+F46</f>
        <v>36732744.43</v>
      </c>
    </row>
    <row r="40" spans="3:11" ht="15" x14ac:dyDescent="0.25">
      <c r="C40" s="24" t="s">
        <v>42</v>
      </c>
      <c r="D40" s="17" t="s">
        <v>47</v>
      </c>
      <c r="E40" s="271">
        <f>E41+E42</f>
        <v>37538908</v>
      </c>
      <c r="F40" s="264">
        <f>F41+F42</f>
        <v>36569169.07</v>
      </c>
      <c r="G40" s="28"/>
      <c r="H40" s="28"/>
      <c r="I40" s="28"/>
      <c r="J40" s="28"/>
      <c r="K40" s="28"/>
    </row>
    <row r="41" spans="3:11" ht="15" x14ac:dyDescent="0.2">
      <c r="C41" s="25" t="s">
        <v>44</v>
      </c>
      <c r="D41" s="17" t="s">
        <v>49</v>
      </c>
      <c r="E41" s="21">
        <v>8623194</v>
      </c>
      <c r="F41" s="252">
        <v>8384632.2577518253</v>
      </c>
    </row>
    <row r="42" spans="3:11" ht="15" x14ac:dyDescent="0.2">
      <c r="C42" s="25" t="s">
        <v>46</v>
      </c>
      <c r="D42" s="17" t="s">
        <v>51</v>
      </c>
      <c r="E42" s="21">
        <v>28915714</v>
      </c>
      <c r="F42" s="252">
        <v>28184536.812248174</v>
      </c>
    </row>
    <row r="43" spans="3:11" ht="15" x14ac:dyDescent="0.2">
      <c r="C43" s="24" t="s">
        <v>48</v>
      </c>
      <c r="D43" s="17" t="s">
        <v>52</v>
      </c>
      <c r="E43" s="21">
        <f>E44+E45</f>
        <v>163575</v>
      </c>
      <c r="F43" s="262">
        <f>F44+F45</f>
        <v>163575.35999999999</v>
      </c>
    </row>
    <row r="44" spans="3:11" ht="15" x14ac:dyDescent="0.2">
      <c r="C44" s="25" t="s">
        <v>50</v>
      </c>
      <c r="D44" s="17" t="s">
        <v>54</v>
      </c>
      <c r="E44" s="36">
        <v>163575</v>
      </c>
      <c r="F44" s="252">
        <v>163575.35999999999</v>
      </c>
    </row>
    <row r="45" spans="3:11" ht="15" x14ac:dyDescent="0.2">
      <c r="C45" s="25" t="s">
        <v>46</v>
      </c>
      <c r="D45" s="17" t="s">
        <v>55</v>
      </c>
      <c r="E45" s="36">
        <v>0</v>
      </c>
      <c r="F45" s="265">
        <v>0</v>
      </c>
    </row>
    <row r="46" spans="3:11" ht="25.5" x14ac:dyDescent="0.2">
      <c r="C46" s="27" t="s">
        <v>53</v>
      </c>
      <c r="D46" s="17" t="s">
        <v>57</v>
      </c>
      <c r="E46" s="21">
        <v>0</v>
      </c>
      <c r="F46" s="262">
        <v>0</v>
      </c>
    </row>
    <row r="47" spans="3:11" ht="15" x14ac:dyDescent="0.2">
      <c r="C47" s="25" t="s">
        <v>50</v>
      </c>
      <c r="D47" s="17" t="s">
        <v>58</v>
      </c>
      <c r="E47" s="36">
        <v>0</v>
      </c>
      <c r="F47" s="265">
        <v>0</v>
      </c>
    </row>
    <row r="48" spans="3:11" ht="15" x14ac:dyDescent="0.2">
      <c r="C48" s="25" t="s">
        <v>56</v>
      </c>
      <c r="D48" s="17" t="s">
        <v>60</v>
      </c>
      <c r="E48" s="36">
        <v>0</v>
      </c>
      <c r="F48" s="265">
        <v>0</v>
      </c>
    </row>
    <row r="49" spans="3:6" ht="15" x14ac:dyDescent="0.2">
      <c r="C49" s="27"/>
      <c r="D49" s="17"/>
      <c r="E49" s="36"/>
    </row>
    <row r="50" spans="3:6" x14ac:dyDescent="0.2">
      <c r="C50" t="s">
        <v>59</v>
      </c>
      <c r="D50" s="17"/>
      <c r="E50" s="272"/>
    </row>
    <row r="51" spans="3:6" ht="14.25" x14ac:dyDescent="0.2">
      <c r="C51" s="82" t="s">
        <v>133</v>
      </c>
      <c r="D51" s="79" t="s">
        <v>61</v>
      </c>
      <c r="E51" s="37">
        <f>E52+E53+E54++E55+E56-E57-E59</f>
        <v>129823616</v>
      </c>
      <c r="F51" s="261">
        <f>F52+F53+F54++F55+F56-F57-F59</f>
        <v>129823616</v>
      </c>
    </row>
    <row r="52" spans="3:6" ht="15" x14ac:dyDescent="0.2">
      <c r="C52" s="29" t="s">
        <v>138</v>
      </c>
      <c r="D52" s="17" t="s">
        <v>62</v>
      </c>
      <c r="E52" s="21">
        <v>304907851</v>
      </c>
      <c r="F52" s="262">
        <v>304907851</v>
      </c>
    </row>
    <row r="53" spans="3:6" ht="15" x14ac:dyDescent="0.2">
      <c r="C53" s="29" t="s">
        <v>139</v>
      </c>
      <c r="D53" s="17" t="s">
        <v>63</v>
      </c>
      <c r="E53" s="21">
        <v>0</v>
      </c>
      <c r="F53" s="262">
        <v>0</v>
      </c>
    </row>
    <row r="54" spans="3:6" ht="15" x14ac:dyDescent="0.2">
      <c r="C54" s="29" t="s">
        <v>140</v>
      </c>
      <c r="D54" s="17" t="s">
        <v>64</v>
      </c>
      <c r="E54" s="21">
        <v>0</v>
      </c>
      <c r="F54" s="262">
        <v>0</v>
      </c>
    </row>
    <row r="55" spans="3:6" ht="15" x14ac:dyDescent="0.2">
      <c r="C55" s="29" t="s">
        <v>141</v>
      </c>
      <c r="D55" s="17" t="s">
        <v>65</v>
      </c>
      <c r="E55" s="21">
        <v>0</v>
      </c>
      <c r="F55" s="262">
        <v>0</v>
      </c>
    </row>
    <row r="56" spans="3:6" ht="15" x14ac:dyDescent="0.2">
      <c r="C56" s="29" t="s">
        <v>137</v>
      </c>
      <c r="D56" s="17" t="s">
        <v>67</v>
      </c>
      <c r="E56" s="21">
        <v>0</v>
      </c>
      <c r="F56" s="262">
        <v>0</v>
      </c>
    </row>
    <row r="57" spans="3:6" ht="15" x14ac:dyDescent="0.2">
      <c r="C57" s="29" t="s">
        <v>134</v>
      </c>
      <c r="D57" s="17" t="s">
        <v>69</v>
      </c>
      <c r="E57" s="21">
        <v>0</v>
      </c>
      <c r="F57" s="262">
        <v>0</v>
      </c>
    </row>
    <row r="58" spans="3:6" ht="15" x14ac:dyDescent="0.2">
      <c r="C58" s="29" t="s">
        <v>135</v>
      </c>
      <c r="D58" s="17" t="s">
        <v>71</v>
      </c>
      <c r="E58" s="21">
        <v>0</v>
      </c>
      <c r="F58" s="262">
        <v>0</v>
      </c>
    </row>
    <row r="59" spans="3:6" ht="15" x14ac:dyDescent="0.2">
      <c r="C59" s="38" t="s">
        <v>136</v>
      </c>
      <c r="D59" s="17" t="s">
        <v>73</v>
      </c>
      <c r="E59" s="21">
        <v>175084235</v>
      </c>
      <c r="F59" s="262">
        <v>175084235</v>
      </c>
    </row>
    <row r="60" spans="3:6" ht="15" x14ac:dyDescent="0.2">
      <c r="C60" s="19" t="s">
        <v>66</v>
      </c>
      <c r="D60" s="17" t="s">
        <v>75</v>
      </c>
      <c r="E60" s="21">
        <v>4669564.67</v>
      </c>
      <c r="F60" s="262">
        <v>4669564.67</v>
      </c>
    </row>
    <row r="61" spans="3:6" ht="15" x14ac:dyDescent="0.2">
      <c r="C61" s="19" t="s">
        <v>68</v>
      </c>
      <c r="D61" s="17" t="s">
        <v>77</v>
      </c>
      <c r="E61" s="21">
        <v>1162263365</v>
      </c>
      <c r="F61" s="262">
        <v>1160489734.0274999</v>
      </c>
    </row>
    <row r="62" spans="3:6" ht="15" x14ac:dyDescent="0.2">
      <c r="C62" s="16" t="s">
        <v>70</v>
      </c>
      <c r="D62" s="17" t="s">
        <v>78</v>
      </c>
      <c r="E62" s="21">
        <v>556232539</v>
      </c>
      <c r="F62" s="262">
        <v>560713921.35000002</v>
      </c>
    </row>
    <row r="63" spans="3:6" ht="15" x14ac:dyDescent="0.2">
      <c r="C63" s="29" t="s">
        <v>72</v>
      </c>
      <c r="D63" s="17" t="s">
        <v>79</v>
      </c>
      <c r="E63" s="21">
        <v>33827841</v>
      </c>
      <c r="F63" s="262">
        <v>45610316.130000003</v>
      </c>
    </row>
    <row r="64" spans="3:6" ht="15" x14ac:dyDescent="0.2">
      <c r="C64" s="29" t="s">
        <v>74</v>
      </c>
      <c r="D64" s="17" t="s">
        <v>82</v>
      </c>
      <c r="E64" s="21">
        <v>0</v>
      </c>
      <c r="F64" s="262">
        <v>0</v>
      </c>
    </row>
    <row r="65" spans="3:18" ht="15" x14ac:dyDescent="0.2">
      <c r="C65" s="29" t="s">
        <v>76</v>
      </c>
      <c r="D65" s="17" t="s">
        <v>84</v>
      </c>
      <c r="E65" s="21">
        <v>25821</v>
      </c>
      <c r="F65" s="262">
        <v>25821</v>
      </c>
    </row>
    <row r="66" spans="3:18" ht="38.25" customHeight="1" x14ac:dyDescent="0.2">
      <c r="C66" s="39" t="s">
        <v>129</v>
      </c>
      <c r="D66" s="17" t="s">
        <v>86</v>
      </c>
      <c r="E66" s="21">
        <v>184908673</v>
      </c>
      <c r="F66" s="262">
        <v>185913331.93999997</v>
      </c>
    </row>
    <row r="67" spans="3:18" ht="25.5" x14ac:dyDescent="0.2">
      <c r="C67" s="24" t="s">
        <v>130</v>
      </c>
      <c r="D67" s="17" t="s">
        <v>87</v>
      </c>
      <c r="E67" s="21">
        <v>0</v>
      </c>
      <c r="F67" s="262">
        <v>0</v>
      </c>
    </row>
    <row r="68" spans="3:18" ht="31.5" customHeight="1" x14ac:dyDescent="0.2">
      <c r="C68" s="39" t="s">
        <v>555</v>
      </c>
      <c r="D68" s="17" t="s">
        <v>89</v>
      </c>
      <c r="E68" s="21">
        <v>38914623</v>
      </c>
      <c r="F68" s="262">
        <v>38914622.520000003</v>
      </c>
    </row>
    <row r="69" spans="3:18" ht="15" x14ac:dyDescent="0.2">
      <c r="C69" s="39" t="s">
        <v>132</v>
      </c>
      <c r="D69" s="17" t="s">
        <v>91</v>
      </c>
      <c r="E69" s="21">
        <v>0</v>
      </c>
      <c r="F69" s="252">
        <v>0</v>
      </c>
    </row>
    <row r="70" spans="3:18" ht="28.5" customHeight="1" x14ac:dyDescent="0.2">
      <c r="C70" s="39" t="s">
        <v>80</v>
      </c>
      <c r="D70" s="17"/>
      <c r="E70" s="21"/>
      <c r="F70" s="252"/>
    </row>
    <row r="71" spans="3:18" ht="15" x14ac:dyDescent="0.2">
      <c r="C71" s="24" t="s">
        <v>81</v>
      </c>
      <c r="D71" s="17" t="s">
        <v>92</v>
      </c>
      <c r="E71" s="21">
        <v>4481383</v>
      </c>
      <c r="F71" s="262"/>
    </row>
    <row r="72" spans="3:18" ht="15" x14ac:dyDescent="0.2">
      <c r="C72" s="24" t="s">
        <v>83</v>
      </c>
      <c r="D72" s="17" t="s">
        <v>98</v>
      </c>
      <c r="E72" s="21">
        <v>0</v>
      </c>
      <c r="F72" s="252">
        <v>27026045.004500002</v>
      </c>
    </row>
    <row r="73" spans="3:18" ht="15" x14ac:dyDescent="0.2">
      <c r="C73" s="29" t="s">
        <v>85</v>
      </c>
      <c r="D73" s="17" t="s">
        <v>99</v>
      </c>
      <c r="E73" s="21">
        <v>0</v>
      </c>
    </row>
    <row r="74" spans="3:18" ht="25.5" x14ac:dyDescent="0.2">
      <c r="C74" s="78" t="s">
        <v>142</v>
      </c>
      <c r="D74" s="79" t="s">
        <v>100</v>
      </c>
      <c r="E74" s="249">
        <f>E51+E60+E61+E62-E63+E64-E65+E66-E67+E68-E69+E71-E72-E73-1</f>
        <v>2047440100.6700001</v>
      </c>
      <c r="F74" s="266">
        <f>F51+F60+F61+F62-F63+F64-F65+F66-F67+F68-F69+F71-F72-F73</f>
        <v>2007862608.3730001</v>
      </c>
      <c r="G74" s="28"/>
      <c r="H74" s="28"/>
      <c r="I74" s="28"/>
      <c r="J74" s="28"/>
      <c r="K74" s="28"/>
    </row>
    <row r="75" spans="3:18" ht="15" x14ac:dyDescent="0.2">
      <c r="C75" s="29" t="s">
        <v>88</v>
      </c>
      <c r="D75" s="17" t="s">
        <v>101</v>
      </c>
      <c r="E75" s="21"/>
    </row>
    <row r="76" spans="3:18" ht="15" x14ac:dyDescent="0.2">
      <c r="C76" s="29" t="s">
        <v>90</v>
      </c>
      <c r="D76" s="17" t="s">
        <v>102</v>
      </c>
      <c r="E76" s="21"/>
    </row>
    <row r="77" spans="3:18" ht="15" x14ac:dyDescent="0.2">
      <c r="C77" s="81" t="s">
        <v>143</v>
      </c>
      <c r="D77" s="79" t="s">
        <v>101</v>
      </c>
      <c r="E77" s="249">
        <f>E74+E75+E76</f>
        <v>2047440100.6700001</v>
      </c>
      <c r="F77" s="266">
        <f>F74+F75+F76</f>
        <v>2007862608.3730001</v>
      </c>
      <c r="J77" s="28">
        <f>F77+F39+F38+F37+F34</f>
        <v>3005455700.9270005</v>
      </c>
      <c r="M77" s="28">
        <f>E77+E39+E38+E37+E34</f>
        <v>3077079066.6700001</v>
      </c>
      <c r="O77" s="102" t="s">
        <v>326</v>
      </c>
    </row>
    <row r="80" spans="3:18" x14ac:dyDescent="0.2">
      <c r="M80" s="473" t="s">
        <v>327</v>
      </c>
      <c r="N80" s="473"/>
      <c r="O80" s="473"/>
      <c r="P80" s="473"/>
      <c r="Q80" s="473"/>
      <c r="R80" s="473"/>
    </row>
    <row r="81" spans="1:20" x14ac:dyDescent="0.2">
      <c r="I81" s="474">
        <v>2025</v>
      </c>
      <c r="J81" s="28">
        <f>F24+F30+F31</f>
        <v>3005455700.7669988</v>
      </c>
      <c r="K81" s="28">
        <f>F34+F37+F38+F39+F74</f>
        <v>3005455700.927</v>
      </c>
      <c r="L81" s="474">
        <v>2024</v>
      </c>
      <c r="M81" s="28">
        <f>E24+E30+E31</f>
        <v>3077079067</v>
      </c>
      <c r="N81" s="28">
        <f>E34+E37+E38+E39+E74</f>
        <v>3077079066.6700001</v>
      </c>
      <c r="P81" s="475">
        <v>2023</v>
      </c>
      <c r="Q81" s="28" t="e">
        <f>#REF!+#REF!+#REF!-1</f>
        <v>#REF!</v>
      </c>
      <c r="R81" s="28" t="e">
        <f>#REF!+#REF!+#REF!+#REF!+#REF!-2</f>
        <v>#REF!</v>
      </c>
    </row>
    <row r="82" spans="1:20" x14ac:dyDescent="0.2">
      <c r="C82" s="476" t="s">
        <v>93</v>
      </c>
      <c r="D82" s="476"/>
      <c r="E82" s="476"/>
      <c r="I82" s="474"/>
      <c r="J82" s="28">
        <f>K81-J81</f>
        <v>0.16000127792358398</v>
      </c>
      <c r="L82" s="474"/>
      <c r="M82" s="28">
        <f>N81-M81</f>
        <v>-0.32999992370605469</v>
      </c>
      <c r="P82" s="475"/>
      <c r="Q82" s="28" t="e">
        <f>R81-Q81+1</f>
        <v>#REF!</v>
      </c>
    </row>
    <row r="83" spans="1:20" x14ac:dyDescent="0.2">
      <c r="C83" s="476" t="s">
        <v>607</v>
      </c>
      <c r="D83" s="476"/>
      <c r="E83" s="476"/>
      <c r="I83" s="474"/>
      <c r="J83" s="28">
        <f>F36-F37-F38-F42-F45-F48</f>
        <v>2007862608.2129986</v>
      </c>
      <c r="K83" s="28">
        <f>F77</f>
        <v>2007862608.3730001</v>
      </c>
      <c r="L83" s="474"/>
      <c r="M83" s="28">
        <f>E36-E37-E38-E42-E45-E48</f>
        <v>2047440101</v>
      </c>
      <c r="N83" s="28">
        <f>E77</f>
        <v>2047440100.6700001</v>
      </c>
      <c r="P83" s="475"/>
      <c r="Q83" s="28" t="e">
        <f>#REF!-#REF!-#REF!-#REF!-#REF!-#REF!</f>
        <v>#REF!</v>
      </c>
      <c r="R83" s="28" t="e">
        <f>#REF!-1</f>
        <v>#REF!</v>
      </c>
    </row>
    <row r="84" spans="1:20" x14ac:dyDescent="0.2">
      <c r="C84" s="30"/>
      <c r="D84" s="30"/>
      <c r="E84" s="30"/>
      <c r="J84" s="28">
        <f>K83-J83</f>
        <v>0.16000151634216309</v>
      </c>
      <c r="M84" s="28">
        <f>N83-M83</f>
        <v>-0.32999992370605469</v>
      </c>
      <c r="Q84" s="28" t="e">
        <f>R83-Q83+1</f>
        <v>#REF!</v>
      </c>
    </row>
    <row r="85" spans="1:20" x14ac:dyDescent="0.2">
      <c r="C85" s="31"/>
      <c r="D85" s="32"/>
      <c r="E85" s="30"/>
    </row>
    <row r="86" spans="1:20" x14ac:dyDescent="0.2">
      <c r="E86" s="457" t="s">
        <v>610</v>
      </c>
      <c r="F86" s="457"/>
    </row>
    <row r="87" spans="1:20" x14ac:dyDescent="0.2">
      <c r="A87" s="32"/>
      <c r="B87" s="32"/>
      <c r="C87" s="31" t="s">
        <v>301</v>
      </c>
      <c r="D87" s="32"/>
      <c r="E87" s="458" t="s">
        <v>611</v>
      </c>
      <c r="F87" s="458"/>
    </row>
    <row r="88" spans="1:20" ht="12.75" customHeight="1" x14ac:dyDescent="0.2">
      <c r="A88" s="477" t="s">
        <v>94</v>
      </c>
      <c r="B88" s="478"/>
      <c r="C88" s="479"/>
      <c r="D88" s="483" t="s">
        <v>7</v>
      </c>
      <c r="E88" s="484"/>
      <c r="F88" s="484"/>
    </row>
    <row r="89" spans="1:20" ht="25.5" x14ac:dyDescent="0.2">
      <c r="A89" s="480"/>
      <c r="B89" s="481"/>
      <c r="C89" s="482"/>
      <c r="D89" s="483"/>
      <c r="E89" s="250" t="s">
        <v>557</v>
      </c>
      <c r="F89" s="260" t="s">
        <v>606</v>
      </c>
      <c r="Q89" s="190" t="s">
        <v>93</v>
      </c>
      <c r="R89" s="176"/>
      <c r="S89" s="176"/>
      <c r="T89" s="176"/>
    </row>
    <row r="90" spans="1:20" x14ac:dyDescent="0.2">
      <c r="A90" s="485" t="s">
        <v>303</v>
      </c>
      <c r="B90" s="486"/>
      <c r="C90" s="487"/>
      <c r="D90" s="91" t="s">
        <v>304</v>
      </c>
      <c r="E90" s="273">
        <v>2</v>
      </c>
    </row>
    <row r="91" spans="1:20" x14ac:dyDescent="0.2">
      <c r="A91" s="70"/>
      <c r="B91" s="192"/>
      <c r="C91" s="71"/>
      <c r="D91" s="68"/>
      <c r="E91" s="273"/>
    </row>
    <row r="92" spans="1:20" ht="14.25" x14ac:dyDescent="0.2">
      <c r="A92" s="466" t="s">
        <v>145</v>
      </c>
      <c r="B92" s="193"/>
      <c r="C92" s="81" t="s">
        <v>146</v>
      </c>
      <c r="D92" s="81" t="s">
        <v>11</v>
      </c>
      <c r="E92" s="245">
        <v>802920995.15000021</v>
      </c>
      <c r="F92" s="245">
        <v>611999264</v>
      </c>
    </row>
    <row r="93" spans="1:20" ht="15" x14ac:dyDescent="0.2">
      <c r="A93" s="470"/>
      <c r="B93" s="171"/>
      <c r="C93" s="43" t="s">
        <v>147</v>
      </c>
      <c r="D93" s="44" t="s">
        <v>13</v>
      </c>
      <c r="E93" s="251">
        <v>789155687.99000013</v>
      </c>
      <c r="F93" s="251">
        <v>586173726</v>
      </c>
    </row>
    <row r="94" spans="1:20" ht="15" x14ac:dyDescent="0.2">
      <c r="A94" s="470"/>
      <c r="B94" s="171"/>
      <c r="C94" s="47" t="s">
        <v>148</v>
      </c>
      <c r="D94" s="44" t="s">
        <v>14</v>
      </c>
      <c r="E94" s="244">
        <v>14775400.840000002</v>
      </c>
      <c r="F94" s="244">
        <v>26179594</v>
      </c>
      <c r="L94" t="s">
        <v>305</v>
      </c>
    </row>
    <row r="95" spans="1:20" ht="15" x14ac:dyDescent="0.2">
      <c r="A95" s="470"/>
      <c r="B95" s="171"/>
      <c r="C95" s="47" t="s">
        <v>149</v>
      </c>
      <c r="D95" s="44" t="s">
        <v>16</v>
      </c>
      <c r="E95" s="244">
        <v>1010093.68</v>
      </c>
      <c r="F95" s="244">
        <v>354056</v>
      </c>
    </row>
    <row r="96" spans="1:20" ht="15" x14ac:dyDescent="0.2">
      <c r="A96" s="467"/>
      <c r="B96" s="94"/>
      <c r="C96" s="47" t="s">
        <v>150</v>
      </c>
      <c r="D96" s="44" t="s">
        <v>19</v>
      </c>
      <c r="E96" s="244">
        <v>0</v>
      </c>
      <c r="F96" s="244">
        <v>0</v>
      </c>
    </row>
    <row r="97" spans="1:7" ht="25.5" x14ac:dyDescent="0.2">
      <c r="A97" s="466" t="s">
        <v>151</v>
      </c>
      <c r="B97" s="170"/>
      <c r="C97" s="47" t="s">
        <v>152</v>
      </c>
      <c r="D97" s="44" t="s">
        <v>21</v>
      </c>
      <c r="E97" s="244">
        <v>0</v>
      </c>
      <c r="F97" s="244">
        <v>13360732</v>
      </c>
    </row>
    <row r="98" spans="1:7" ht="15" x14ac:dyDescent="0.2">
      <c r="A98" s="467"/>
      <c r="B98" s="94"/>
      <c r="C98" s="47" t="s">
        <v>153</v>
      </c>
      <c r="D98" s="44" t="s">
        <v>23</v>
      </c>
      <c r="E98" s="244">
        <v>-14584949.850834502</v>
      </c>
      <c r="F98" s="244">
        <v>0</v>
      </c>
    </row>
    <row r="99" spans="1:7" ht="15" x14ac:dyDescent="0.2">
      <c r="A99" s="466" t="s">
        <v>154</v>
      </c>
      <c r="B99" s="170"/>
      <c r="C99" s="47" t="s">
        <v>155</v>
      </c>
      <c r="D99" s="44" t="s">
        <v>25</v>
      </c>
      <c r="E99" s="244">
        <v>0</v>
      </c>
      <c r="F99" s="244">
        <v>0</v>
      </c>
    </row>
    <row r="100" spans="1:7" ht="15" x14ac:dyDescent="0.2">
      <c r="A100" s="470"/>
      <c r="B100" s="171"/>
      <c r="C100" s="49" t="s">
        <v>156</v>
      </c>
      <c r="D100" s="44" t="s">
        <v>26</v>
      </c>
      <c r="E100" s="244">
        <v>0</v>
      </c>
      <c r="F100" s="244">
        <v>0</v>
      </c>
    </row>
    <row r="101" spans="1:7" ht="15" x14ac:dyDescent="0.2">
      <c r="A101" s="467"/>
      <c r="B101" s="94"/>
      <c r="C101" s="49" t="s">
        <v>157</v>
      </c>
      <c r="D101" s="44" t="s">
        <v>28</v>
      </c>
      <c r="E101" s="244">
        <v>0</v>
      </c>
      <c r="F101" s="244">
        <v>0</v>
      </c>
    </row>
    <row r="102" spans="1:7" ht="25.5" x14ac:dyDescent="0.2">
      <c r="A102" s="466" t="s">
        <v>158</v>
      </c>
      <c r="B102" s="170"/>
      <c r="C102" s="47" t="s">
        <v>159</v>
      </c>
      <c r="D102" s="44" t="s">
        <v>30</v>
      </c>
      <c r="E102" s="244">
        <v>0</v>
      </c>
      <c r="F102" s="244">
        <v>0</v>
      </c>
    </row>
    <row r="103" spans="1:7" ht="15" x14ac:dyDescent="0.2">
      <c r="A103" s="470"/>
      <c r="B103" s="171"/>
      <c r="C103" s="49" t="s">
        <v>160</v>
      </c>
      <c r="D103" s="44" t="s">
        <v>32</v>
      </c>
      <c r="E103" s="244">
        <v>0</v>
      </c>
      <c r="F103" s="244">
        <v>0</v>
      </c>
    </row>
    <row r="104" spans="1:7" ht="15" x14ac:dyDescent="0.2">
      <c r="A104" s="467"/>
      <c r="B104" s="94"/>
      <c r="C104" s="49" t="s">
        <v>161</v>
      </c>
      <c r="D104" s="44" t="s">
        <v>34</v>
      </c>
      <c r="E104" s="244">
        <v>0</v>
      </c>
      <c r="F104" s="244">
        <v>0</v>
      </c>
    </row>
    <row r="105" spans="1:7" ht="15" x14ac:dyDescent="0.2">
      <c r="A105" s="50" t="s">
        <v>162</v>
      </c>
      <c r="B105" s="50"/>
      <c r="C105" s="47" t="s">
        <v>163</v>
      </c>
      <c r="D105" s="44" t="s">
        <v>35</v>
      </c>
      <c r="E105" s="244">
        <v>0</v>
      </c>
      <c r="F105" s="244">
        <v>0</v>
      </c>
    </row>
    <row r="106" spans="1:7" ht="15" x14ac:dyDescent="0.2">
      <c r="A106" s="50" t="s">
        <v>164</v>
      </c>
      <c r="B106" s="50"/>
      <c r="C106" s="47" t="s">
        <v>165</v>
      </c>
      <c r="D106" s="44" t="s">
        <v>36</v>
      </c>
      <c r="E106" s="244">
        <v>0</v>
      </c>
      <c r="F106" s="244">
        <v>0</v>
      </c>
    </row>
    <row r="107" spans="1:7" ht="15" x14ac:dyDescent="0.2">
      <c r="A107" s="50" t="s">
        <v>166</v>
      </c>
      <c r="B107" s="50"/>
      <c r="C107" s="47" t="s">
        <v>167</v>
      </c>
      <c r="D107" s="44" t="s">
        <v>38</v>
      </c>
      <c r="E107" s="244">
        <v>0</v>
      </c>
      <c r="F107" s="244">
        <v>0</v>
      </c>
    </row>
    <row r="108" spans="1:7" ht="25.5" x14ac:dyDescent="0.2">
      <c r="A108" s="50" t="s">
        <v>168</v>
      </c>
      <c r="B108" s="50"/>
      <c r="C108" s="47" t="s">
        <v>169</v>
      </c>
      <c r="D108" s="44" t="s">
        <v>40</v>
      </c>
      <c r="E108" s="244">
        <v>0</v>
      </c>
      <c r="F108" s="244">
        <v>337390</v>
      </c>
    </row>
    <row r="109" spans="1:7" ht="15" x14ac:dyDescent="0.2">
      <c r="A109" s="466" t="s">
        <v>170</v>
      </c>
      <c r="B109" s="170"/>
      <c r="C109" s="47" t="s">
        <v>171</v>
      </c>
      <c r="D109" s="44" t="s">
        <v>41</v>
      </c>
      <c r="E109" s="244">
        <v>5735806.3599999994</v>
      </c>
      <c r="F109" s="244">
        <v>80152536</v>
      </c>
    </row>
    <row r="110" spans="1:7" ht="15" x14ac:dyDescent="0.2">
      <c r="A110" s="470"/>
      <c r="B110" s="171"/>
      <c r="C110" s="47" t="s">
        <v>172</v>
      </c>
      <c r="D110" s="44" t="s">
        <v>43</v>
      </c>
      <c r="E110" s="244">
        <v>316192.58</v>
      </c>
      <c r="F110" s="244">
        <v>350880</v>
      </c>
    </row>
    <row r="111" spans="1:7" ht="15" x14ac:dyDescent="0.2">
      <c r="A111" s="467"/>
      <c r="B111" s="94"/>
      <c r="C111" s="47" t="s">
        <v>173</v>
      </c>
      <c r="D111" s="44" t="s">
        <v>45</v>
      </c>
      <c r="E111" s="244">
        <v>0</v>
      </c>
      <c r="F111" s="244">
        <v>0</v>
      </c>
    </row>
    <row r="112" spans="1:7" ht="31.5" customHeight="1" x14ac:dyDescent="0.2">
      <c r="A112" s="471" t="s">
        <v>174</v>
      </c>
      <c r="B112" s="471"/>
      <c r="C112" s="472"/>
      <c r="D112" s="85" t="s">
        <v>47</v>
      </c>
      <c r="E112" s="245">
        <f>E92+E97-E98+E99+E102+E105+E106+E107+E108+E109</f>
        <v>823241751.36083472</v>
      </c>
      <c r="F112" s="245">
        <f>F92+F97-F98+F99+F102+F105+F106+F107+F108+F109</f>
        <v>705849922</v>
      </c>
      <c r="G112" s="28">
        <v>0</v>
      </c>
    </row>
    <row r="113" spans="1:6" ht="24.75" customHeight="1" x14ac:dyDescent="0.2">
      <c r="A113" s="466" t="s">
        <v>175</v>
      </c>
      <c r="B113" s="170"/>
      <c r="C113" s="53" t="s">
        <v>176</v>
      </c>
      <c r="D113" s="54" t="s">
        <v>49</v>
      </c>
      <c r="E113" s="244">
        <v>317369376.26000005</v>
      </c>
      <c r="F113" s="244">
        <v>222228687</v>
      </c>
    </row>
    <row r="114" spans="1:6" ht="24.75" customHeight="1" x14ac:dyDescent="0.2">
      <c r="A114" s="470"/>
      <c r="B114" s="171"/>
      <c r="C114" s="55" t="s">
        <v>177</v>
      </c>
      <c r="D114" s="54" t="s">
        <v>51</v>
      </c>
      <c r="E114" s="244">
        <v>3878503.56</v>
      </c>
      <c r="F114" s="244">
        <v>3124859</v>
      </c>
    </row>
    <row r="115" spans="1:6" ht="24.75" customHeight="1" x14ac:dyDescent="0.2">
      <c r="A115" s="470"/>
      <c r="B115" s="171"/>
      <c r="C115" s="53" t="s">
        <v>178</v>
      </c>
      <c r="D115" s="54" t="s">
        <v>52</v>
      </c>
      <c r="E115" s="244">
        <v>178757710.01000002</v>
      </c>
      <c r="F115" s="244">
        <v>194402963</v>
      </c>
    </row>
    <row r="116" spans="1:6" ht="24.75" customHeight="1" x14ac:dyDescent="0.2">
      <c r="A116" s="470"/>
      <c r="B116" s="171"/>
      <c r="C116" s="53" t="s">
        <v>179</v>
      </c>
      <c r="D116" s="54" t="s">
        <v>54</v>
      </c>
      <c r="E116" s="244">
        <v>13411236.52</v>
      </c>
      <c r="F116" s="244">
        <v>18290979</v>
      </c>
    </row>
    <row r="117" spans="1:6" ht="24.75" customHeight="1" x14ac:dyDescent="0.2">
      <c r="A117" s="467"/>
      <c r="B117" s="94"/>
      <c r="C117" s="55" t="s">
        <v>180</v>
      </c>
      <c r="D117" s="54" t="s">
        <v>55</v>
      </c>
      <c r="E117" s="244">
        <v>65616</v>
      </c>
      <c r="F117" s="244">
        <v>44</v>
      </c>
    </row>
    <row r="118" spans="1:6" ht="24.75" customHeight="1" x14ac:dyDescent="0.2">
      <c r="A118" s="466" t="s">
        <v>181</v>
      </c>
      <c r="B118" s="170"/>
      <c r="C118" s="53" t="s">
        <v>182</v>
      </c>
      <c r="D118" s="54" t="s">
        <v>57</v>
      </c>
      <c r="E118" s="245">
        <v>81658154.180000007</v>
      </c>
      <c r="F118" s="245">
        <f>F119+F120</f>
        <v>87153550</v>
      </c>
    </row>
    <row r="119" spans="1:6" ht="24.75" customHeight="1" x14ac:dyDescent="0.2">
      <c r="A119" s="470"/>
      <c r="B119" s="171"/>
      <c r="C119" s="53" t="s">
        <v>183</v>
      </c>
      <c r="D119" s="54" t="s">
        <v>58</v>
      </c>
      <c r="E119" s="244">
        <v>76363971.890000001</v>
      </c>
      <c r="F119" s="244">
        <v>81768821</v>
      </c>
    </row>
    <row r="120" spans="1:6" ht="24.75" customHeight="1" x14ac:dyDescent="0.2">
      <c r="A120" s="467"/>
      <c r="B120" s="94"/>
      <c r="C120" s="53" t="s">
        <v>184</v>
      </c>
      <c r="D120" s="54" t="s">
        <v>60</v>
      </c>
      <c r="E120" s="244">
        <v>5294182.29</v>
      </c>
      <c r="F120" s="244">
        <v>5384729</v>
      </c>
    </row>
    <row r="121" spans="1:6" ht="24.75" customHeight="1" x14ac:dyDescent="0.2">
      <c r="A121" s="466" t="s">
        <v>185</v>
      </c>
      <c r="B121" s="170"/>
      <c r="C121" s="53" t="s">
        <v>186</v>
      </c>
      <c r="D121" s="54" t="s">
        <v>61</v>
      </c>
      <c r="E121" s="245">
        <v>74418784.150000006</v>
      </c>
      <c r="F121" s="245">
        <f>F122+F123+F124-F125</f>
        <v>90520839</v>
      </c>
    </row>
    <row r="122" spans="1:6" ht="24.75" customHeight="1" x14ac:dyDescent="0.2">
      <c r="A122" s="470"/>
      <c r="B122" s="171"/>
      <c r="C122" s="53" t="s">
        <v>187</v>
      </c>
      <c r="D122" s="54" t="s">
        <v>62</v>
      </c>
      <c r="E122" s="244">
        <v>70997380.689999998</v>
      </c>
      <c r="F122" s="244">
        <v>88500172</v>
      </c>
    </row>
    <row r="123" spans="1:6" ht="24.75" customHeight="1" x14ac:dyDescent="0.2">
      <c r="A123" s="470"/>
      <c r="B123" s="171"/>
      <c r="C123" s="57" t="s">
        <v>188</v>
      </c>
      <c r="D123" s="54" t="s">
        <v>63</v>
      </c>
      <c r="E123" s="244">
        <v>4053804.76</v>
      </c>
      <c r="F123" s="244">
        <v>2023512</v>
      </c>
    </row>
    <row r="124" spans="1:6" ht="24.75" customHeight="1" x14ac:dyDescent="0.2">
      <c r="A124" s="470"/>
      <c r="B124" s="171"/>
      <c r="C124" s="57" t="s">
        <v>306</v>
      </c>
      <c r="D124" s="54" t="s">
        <v>64</v>
      </c>
      <c r="E124" s="244">
        <v>0</v>
      </c>
      <c r="F124" s="244">
        <v>0</v>
      </c>
    </row>
    <row r="125" spans="1:6" ht="24.75" customHeight="1" x14ac:dyDescent="0.2">
      <c r="A125" s="470"/>
      <c r="B125" s="171"/>
      <c r="C125" s="53" t="s">
        <v>189</v>
      </c>
      <c r="D125" s="54" t="s">
        <v>65</v>
      </c>
      <c r="E125" s="244">
        <v>632401.30000000005</v>
      </c>
      <c r="F125" s="244">
        <v>2845</v>
      </c>
    </row>
    <row r="126" spans="1:6" ht="24.75" customHeight="1" x14ac:dyDescent="0.2">
      <c r="A126" s="470"/>
      <c r="B126" s="171"/>
      <c r="C126" s="53" t="s">
        <v>190</v>
      </c>
      <c r="D126" s="54" t="s">
        <v>67</v>
      </c>
      <c r="E126" s="244">
        <v>-827033.05999999994</v>
      </c>
      <c r="F126" s="244">
        <f>F127-F128</f>
        <v>315964</v>
      </c>
    </row>
    <row r="127" spans="1:6" ht="24.75" customHeight="1" x14ac:dyDescent="0.2">
      <c r="A127" s="470"/>
      <c r="B127" s="171"/>
      <c r="C127" s="53" t="s">
        <v>191</v>
      </c>
      <c r="D127" s="54" t="s">
        <v>69</v>
      </c>
      <c r="E127" s="244">
        <v>199033.4</v>
      </c>
      <c r="F127" s="244">
        <v>1121189</v>
      </c>
    </row>
    <row r="128" spans="1:6" ht="24.75" customHeight="1" x14ac:dyDescent="0.2">
      <c r="A128" s="467"/>
      <c r="B128" s="94"/>
      <c r="C128" s="53" t="s">
        <v>192</v>
      </c>
      <c r="D128" s="54" t="s">
        <v>71</v>
      </c>
      <c r="E128" s="244">
        <v>1026066.46</v>
      </c>
      <c r="F128" s="244">
        <v>805225</v>
      </c>
    </row>
    <row r="129" spans="1:6" ht="24.75" customHeight="1" x14ac:dyDescent="0.2">
      <c r="A129" s="466" t="s">
        <v>193</v>
      </c>
      <c r="B129" s="170"/>
      <c r="C129" s="53" t="s">
        <v>507</v>
      </c>
      <c r="D129" s="178" t="s">
        <v>73</v>
      </c>
      <c r="E129" s="246">
        <v>92342991.319999978</v>
      </c>
      <c r="F129" s="246">
        <f>SUM(F130:F147)</f>
        <v>78506914</v>
      </c>
    </row>
    <row r="130" spans="1:6" ht="24.75" customHeight="1" x14ac:dyDescent="0.2">
      <c r="A130" s="470"/>
      <c r="B130" s="171"/>
      <c r="C130" s="55" t="s">
        <v>195</v>
      </c>
      <c r="D130" s="54" t="s">
        <v>75</v>
      </c>
      <c r="E130" s="247">
        <v>61161797.859999992</v>
      </c>
      <c r="F130" s="247">
        <v>48750622</v>
      </c>
    </row>
    <row r="131" spans="1:6" ht="24.75" customHeight="1" x14ac:dyDescent="0.2">
      <c r="A131" s="470"/>
      <c r="B131" s="171"/>
      <c r="C131" s="55" t="s">
        <v>508</v>
      </c>
      <c r="D131" s="54" t="s">
        <v>77</v>
      </c>
      <c r="E131" s="247">
        <v>3044978.97</v>
      </c>
      <c r="F131" s="247">
        <v>3313267</v>
      </c>
    </row>
    <row r="132" spans="1:6" ht="24.75" customHeight="1" x14ac:dyDescent="0.2">
      <c r="A132" s="470"/>
      <c r="B132" s="171"/>
      <c r="C132" s="55" t="s">
        <v>509</v>
      </c>
      <c r="D132" s="54" t="s">
        <v>78</v>
      </c>
      <c r="E132" s="247">
        <v>0</v>
      </c>
      <c r="F132" s="247">
        <v>0</v>
      </c>
    </row>
    <row r="133" spans="1:6" ht="24.75" customHeight="1" x14ac:dyDescent="0.2">
      <c r="A133" s="470"/>
      <c r="B133" s="171"/>
      <c r="C133" s="101" t="s">
        <v>314</v>
      </c>
      <c r="D133" s="54" t="s">
        <v>79</v>
      </c>
      <c r="E133" s="247">
        <v>0</v>
      </c>
      <c r="F133" s="247">
        <v>0</v>
      </c>
    </row>
    <row r="134" spans="1:6" ht="24.75" customHeight="1" x14ac:dyDescent="0.2">
      <c r="A134" s="470"/>
      <c r="B134" s="171"/>
      <c r="C134" s="55" t="s">
        <v>510</v>
      </c>
      <c r="D134" s="54" t="s">
        <v>82</v>
      </c>
      <c r="E134" s="247">
        <v>0</v>
      </c>
      <c r="F134" s="247">
        <v>0</v>
      </c>
    </row>
    <row r="135" spans="1:6" ht="24.75" customHeight="1" x14ac:dyDescent="0.2">
      <c r="A135" s="470"/>
      <c r="B135" s="171"/>
      <c r="C135" s="101" t="s">
        <v>314</v>
      </c>
      <c r="D135" s="54" t="s">
        <v>84</v>
      </c>
      <c r="E135" s="247">
        <v>0</v>
      </c>
      <c r="F135" s="247">
        <v>0</v>
      </c>
    </row>
    <row r="136" spans="1:6" ht="15" x14ac:dyDescent="0.2">
      <c r="A136" s="470"/>
      <c r="B136" s="171"/>
      <c r="C136" s="55" t="s">
        <v>511</v>
      </c>
      <c r="D136" s="54" t="s">
        <v>86</v>
      </c>
      <c r="E136" s="247">
        <v>0</v>
      </c>
      <c r="F136" s="247">
        <v>0</v>
      </c>
    </row>
    <row r="137" spans="1:6" ht="15" x14ac:dyDescent="0.2">
      <c r="A137" s="470"/>
      <c r="B137" s="171"/>
      <c r="C137" s="101" t="s">
        <v>314</v>
      </c>
      <c r="D137" s="54" t="s">
        <v>87</v>
      </c>
      <c r="E137" s="247">
        <v>0</v>
      </c>
      <c r="F137" s="247">
        <v>0</v>
      </c>
    </row>
    <row r="138" spans="1:6" ht="38.25" x14ac:dyDescent="0.2">
      <c r="A138" s="470"/>
      <c r="B138" s="171"/>
      <c r="C138" s="55" t="s">
        <v>512</v>
      </c>
      <c r="D138" s="54" t="s">
        <v>89</v>
      </c>
      <c r="E138" s="247">
        <v>4389693.53</v>
      </c>
      <c r="F138" s="247">
        <v>6129403</v>
      </c>
    </row>
    <row r="139" spans="1:6" ht="15" x14ac:dyDescent="0.2">
      <c r="A139" s="470"/>
      <c r="B139" s="171"/>
      <c r="C139" s="55" t="s">
        <v>513</v>
      </c>
      <c r="D139" s="54" t="s">
        <v>91</v>
      </c>
      <c r="E139" s="247">
        <v>239965.27</v>
      </c>
      <c r="F139" s="247">
        <v>1524836</v>
      </c>
    </row>
    <row r="140" spans="1:6" ht="33" customHeight="1" x14ac:dyDescent="0.2">
      <c r="A140" s="470"/>
      <c r="B140" s="171"/>
      <c r="C140" s="55" t="s">
        <v>514</v>
      </c>
      <c r="D140" s="54" t="s">
        <v>92</v>
      </c>
      <c r="E140" s="247">
        <v>0</v>
      </c>
      <c r="F140" s="247"/>
    </row>
    <row r="141" spans="1:6" ht="33" customHeight="1" x14ac:dyDescent="0.2">
      <c r="A141" s="470"/>
      <c r="B141" s="171"/>
      <c r="C141" s="61" t="s">
        <v>307</v>
      </c>
      <c r="D141" s="54" t="s">
        <v>98</v>
      </c>
      <c r="E141" s="244">
        <v>0</v>
      </c>
      <c r="F141" s="244"/>
    </row>
    <row r="142" spans="1:6" ht="33" customHeight="1" x14ac:dyDescent="0.2">
      <c r="A142" s="470"/>
      <c r="B142" s="171"/>
      <c r="C142" s="61" t="s">
        <v>308</v>
      </c>
      <c r="D142" s="54" t="s">
        <v>99</v>
      </c>
      <c r="E142" s="244">
        <v>0</v>
      </c>
      <c r="F142" s="244"/>
    </row>
    <row r="143" spans="1:6" ht="15" x14ac:dyDescent="0.2">
      <c r="A143" s="470"/>
      <c r="B143" s="171"/>
      <c r="C143" s="55" t="s">
        <v>515</v>
      </c>
      <c r="D143" s="54" t="s">
        <v>100</v>
      </c>
      <c r="E143" s="247">
        <v>0</v>
      </c>
      <c r="F143" s="247"/>
    </row>
    <row r="144" spans="1:6" ht="15" x14ac:dyDescent="0.2">
      <c r="A144" s="94"/>
      <c r="B144" s="94"/>
      <c r="C144" s="55" t="s">
        <v>309</v>
      </c>
      <c r="D144" s="54" t="s">
        <v>101</v>
      </c>
      <c r="E144" s="244">
        <v>0</v>
      </c>
      <c r="F144" s="244"/>
    </row>
    <row r="145" spans="1:6" ht="15" x14ac:dyDescent="0.2">
      <c r="A145" s="94"/>
      <c r="B145" s="94"/>
      <c r="C145" s="55" t="s">
        <v>310</v>
      </c>
      <c r="D145" s="54" t="s">
        <v>102</v>
      </c>
      <c r="E145" s="244">
        <v>0</v>
      </c>
      <c r="F145" s="244"/>
    </row>
    <row r="146" spans="1:6" ht="15" x14ac:dyDescent="0.2">
      <c r="A146" s="94"/>
      <c r="B146" s="94"/>
      <c r="C146" s="55" t="s">
        <v>311</v>
      </c>
      <c r="D146" s="54" t="s">
        <v>103</v>
      </c>
      <c r="E146" s="244">
        <v>0</v>
      </c>
      <c r="F146" s="244"/>
    </row>
    <row r="147" spans="1:6" ht="15" x14ac:dyDescent="0.2">
      <c r="A147" s="94"/>
      <c r="B147" s="94"/>
      <c r="C147" s="55" t="s">
        <v>312</v>
      </c>
      <c r="D147" s="178" t="s">
        <v>104</v>
      </c>
      <c r="E147" s="248">
        <v>23506555.689999998</v>
      </c>
      <c r="F147" s="252">
        <v>18788786</v>
      </c>
    </row>
    <row r="148" spans="1:6" ht="14.25" x14ac:dyDescent="0.2">
      <c r="A148" s="466">
        <v>14</v>
      </c>
      <c r="B148" s="170"/>
      <c r="C148" s="53" t="s">
        <v>313</v>
      </c>
      <c r="D148" s="54" t="s">
        <v>105</v>
      </c>
      <c r="E148" s="246">
        <v>-28069</v>
      </c>
      <c r="F148" s="246">
        <f>F149-F150</f>
        <v>-69863</v>
      </c>
    </row>
    <row r="149" spans="1:6" ht="15" x14ac:dyDescent="0.2">
      <c r="A149" s="470"/>
      <c r="B149" s="171"/>
      <c r="C149" s="53" t="s">
        <v>207</v>
      </c>
      <c r="D149" s="54" t="s">
        <v>106</v>
      </c>
      <c r="E149" s="248">
        <v>0</v>
      </c>
      <c r="F149" s="252">
        <v>0</v>
      </c>
    </row>
    <row r="150" spans="1:6" ht="15" x14ac:dyDescent="0.2">
      <c r="A150" s="467"/>
      <c r="B150" s="94"/>
      <c r="C150" s="53" t="s">
        <v>208</v>
      </c>
      <c r="D150" s="54" t="s">
        <v>107</v>
      </c>
      <c r="E150" s="248">
        <v>28069</v>
      </c>
      <c r="F150" s="252">
        <v>69863</v>
      </c>
    </row>
    <row r="151" spans="1:6" ht="23.25" customHeight="1" x14ac:dyDescent="0.2">
      <c r="A151" s="461" t="s">
        <v>209</v>
      </c>
      <c r="B151" s="461"/>
      <c r="C151" s="461"/>
      <c r="D151" s="54" t="s">
        <v>109</v>
      </c>
      <c r="E151" s="245">
        <f>E113+E114+E115+E116-E117+E118+E121+E126+E129+E148</f>
        <v>760916037.93999994</v>
      </c>
      <c r="F151" s="245">
        <f>F113+F114+F115+F116-F117+F118+F121+F126+F129+F148-2</f>
        <v>694474846</v>
      </c>
    </row>
    <row r="152" spans="1:6" ht="14.25" x14ac:dyDescent="0.2">
      <c r="A152" s="468" t="s">
        <v>97</v>
      </c>
      <c r="B152" s="468"/>
      <c r="C152" s="469"/>
      <c r="D152" s="54"/>
      <c r="E152" s="245"/>
      <c r="F152" s="255"/>
    </row>
    <row r="153" spans="1:6" ht="14.25" x14ac:dyDescent="0.2">
      <c r="A153" s="459"/>
      <c r="B153" s="166"/>
      <c r="C153" s="86" t="s">
        <v>210</v>
      </c>
      <c r="D153" s="54" t="s">
        <v>110</v>
      </c>
      <c r="E153" s="245">
        <f>IF(E112&gt;E151,E112-E151,0)</f>
        <v>62325713.42083478</v>
      </c>
      <c r="F153" s="245">
        <f>IF(F112&gt;F151,F112-F151,0)</f>
        <v>11375076</v>
      </c>
    </row>
    <row r="154" spans="1:6" ht="15" x14ac:dyDescent="0.2">
      <c r="A154" s="460"/>
      <c r="B154" s="167"/>
      <c r="C154" s="86" t="s">
        <v>211</v>
      </c>
      <c r="D154" s="54" t="s">
        <v>111</v>
      </c>
      <c r="E154" s="244">
        <v>0</v>
      </c>
      <c r="F154" s="244">
        <v>0</v>
      </c>
    </row>
    <row r="155" spans="1:6" ht="15" x14ac:dyDescent="0.2">
      <c r="A155" s="50" t="s">
        <v>212</v>
      </c>
      <c r="B155" s="50"/>
      <c r="C155" s="55" t="s">
        <v>213</v>
      </c>
      <c r="D155" s="54" t="s">
        <v>112</v>
      </c>
      <c r="E155" s="244">
        <v>0</v>
      </c>
      <c r="F155" s="244">
        <v>0</v>
      </c>
    </row>
    <row r="156" spans="1:6" ht="15" x14ac:dyDescent="0.2">
      <c r="A156" s="50" t="s">
        <v>214</v>
      </c>
      <c r="B156" s="50"/>
      <c r="C156" s="55" t="s">
        <v>215</v>
      </c>
      <c r="D156" s="54" t="s">
        <v>113</v>
      </c>
      <c r="E156" s="244">
        <v>0</v>
      </c>
      <c r="F156" s="244">
        <v>0</v>
      </c>
    </row>
    <row r="157" spans="1:6" ht="19.5" customHeight="1" x14ac:dyDescent="0.2">
      <c r="A157" s="50" t="s">
        <v>216</v>
      </c>
      <c r="B157" s="50"/>
      <c r="C157" s="55" t="s">
        <v>217</v>
      </c>
      <c r="D157" s="54" t="s">
        <v>114</v>
      </c>
      <c r="E157" s="244">
        <v>0</v>
      </c>
      <c r="F157" s="244">
        <v>0</v>
      </c>
    </row>
    <row r="158" spans="1:6" ht="15" x14ac:dyDescent="0.2">
      <c r="A158" s="50" t="s">
        <v>218</v>
      </c>
      <c r="B158" s="50"/>
      <c r="C158" s="53" t="s">
        <v>219</v>
      </c>
      <c r="D158" s="54" t="s">
        <v>115</v>
      </c>
      <c r="E158" s="244">
        <v>0</v>
      </c>
      <c r="F158" s="244">
        <v>0</v>
      </c>
    </row>
    <row r="159" spans="1:6" ht="15" x14ac:dyDescent="0.2">
      <c r="A159" s="50" t="s">
        <v>220</v>
      </c>
      <c r="B159" s="50"/>
      <c r="C159" s="53" t="s">
        <v>221</v>
      </c>
      <c r="D159" s="54" t="s">
        <v>116</v>
      </c>
      <c r="E159" s="244">
        <v>0</v>
      </c>
      <c r="F159" s="244">
        <v>0</v>
      </c>
    </row>
    <row r="160" spans="1:6" ht="15" x14ac:dyDescent="0.2">
      <c r="A160" s="50" t="s">
        <v>222</v>
      </c>
      <c r="B160" s="50"/>
      <c r="C160" s="53" t="s">
        <v>223</v>
      </c>
      <c r="D160" s="54" t="s">
        <v>117</v>
      </c>
      <c r="E160" s="244">
        <v>3899962.58</v>
      </c>
      <c r="F160" s="253">
        <v>6044325</v>
      </c>
    </row>
    <row r="161" spans="1:6" ht="15" x14ac:dyDescent="0.2">
      <c r="A161" s="466" t="s">
        <v>224</v>
      </c>
      <c r="B161" s="170"/>
      <c r="C161" s="53" t="s">
        <v>225</v>
      </c>
      <c r="D161" s="54" t="s">
        <v>118</v>
      </c>
      <c r="E161" s="244">
        <v>2536441.91</v>
      </c>
      <c r="F161" s="253">
        <v>1124877</v>
      </c>
    </row>
    <row r="162" spans="1:6" ht="15" x14ac:dyDescent="0.2">
      <c r="A162" s="467"/>
      <c r="B162" s="94"/>
      <c r="C162" s="53" t="s">
        <v>226</v>
      </c>
      <c r="D162" s="54" t="s">
        <v>119</v>
      </c>
      <c r="E162" s="244">
        <v>37892</v>
      </c>
      <c r="F162" s="254">
        <v>35301</v>
      </c>
    </row>
    <row r="163" spans="1:6" ht="15" x14ac:dyDescent="0.2">
      <c r="A163" s="50" t="s">
        <v>227</v>
      </c>
      <c r="B163" s="50"/>
      <c r="C163" s="55" t="s">
        <v>228</v>
      </c>
      <c r="D163" s="54" t="s">
        <v>242</v>
      </c>
      <c r="E163" s="244">
        <v>0</v>
      </c>
      <c r="F163" s="244">
        <v>0</v>
      </c>
    </row>
    <row r="164" spans="1:6" ht="15" x14ac:dyDescent="0.2">
      <c r="A164" s="50" t="s">
        <v>229</v>
      </c>
      <c r="B164" s="50"/>
      <c r="C164" s="53" t="s">
        <v>230</v>
      </c>
      <c r="D164" s="54" t="s">
        <v>245</v>
      </c>
      <c r="E164" s="244">
        <v>0</v>
      </c>
      <c r="F164" s="244">
        <v>0</v>
      </c>
    </row>
    <row r="165" spans="1:6" ht="15" x14ac:dyDescent="0.2">
      <c r="A165" s="50" t="s">
        <v>231</v>
      </c>
      <c r="B165" s="50"/>
      <c r="C165" s="64" t="s">
        <v>232</v>
      </c>
      <c r="D165" s="54" t="s">
        <v>248</v>
      </c>
      <c r="E165" s="244">
        <v>0</v>
      </c>
      <c r="F165" s="244">
        <v>0</v>
      </c>
    </row>
    <row r="166" spans="1:6" ht="15" x14ac:dyDescent="0.2">
      <c r="A166" s="50" t="s">
        <v>233</v>
      </c>
      <c r="B166" s="50"/>
      <c r="C166" s="53" t="s">
        <v>234</v>
      </c>
      <c r="D166" s="54" t="s">
        <v>250</v>
      </c>
      <c r="E166" s="244">
        <v>3833.01</v>
      </c>
      <c r="F166" s="255"/>
    </row>
    <row r="167" spans="1:6" ht="14.25" x14ac:dyDescent="0.2">
      <c r="A167" s="468" t="s">
        <v>235</v>
      </c>
      <c r="B167" s="468"/>
      <c r="C167" s="469"/>
      <c r="D167" s="54" t="s">
        <v>253</v>
      </c>
      <c r="E167" s="245">
        <f>E155+E156+E157+E158+E159+E160+E161+E163+E164+E165+E166</f>
        <v>6440237.5</v>
      </c>
      <c r="F167" s="245">
        <f>F155+F156+F157+F158+F159+F160+F161+F163+F164+F165+F166</f>
        <v>7169202</v>
      </c>
    </row>
    <row r="168" spans="1:6" ht="25.5" x14ac:dyDescent="0.2">
      <c r="A168" s="466" t="s">
        <v>236</v>
      </c>
      <c r="B168" s="170"/>
      <c r="C168" s="53" t="s">
        <v>237</v>
      </c>
      <c r="D168" s="54" t="s">
        <v>256</v>
      </c>
      <c r="E168" s="244">
        <f>E169-E170</f>
        <v>34857.300000000003</v>
      </c>
      <c r="F168" s="244">
        <f>F169-F170</f>
        <v>35269</v>
      </c>
    </row>
    <row r="169" spans="1:6" ht="15" x14ac:dyDescent="0.2">
      <c r="A169" s="470"/>
      <c r="B169" s="171"/>
      <c r="C169" s="53" t="s">
        <v>238</v>
      </c>
      <c r="D169" s="54" t="s">
        <v>259</v>
      </c>
      <c r="E169" s="244">
        <v>34857.300000000003</v>
      </c>
      <c r="F169" s="244">
        <v>35269</v>
      </c>
    </row>
    <row r="170" spans="1:6" ht="15" x14ac:dyDescent="0.2">
      <c r="A170" s="467"/>
      <c r="B170" s="94"/>
      <c r="C170" s="53" t="s">
        <v>239</v>
      </c>
      <c r="D170" s="54" t="s">
        <v>262</v>
      </c>
      <c r="E170" s="244">
        <v>0</v>
      </c>
      <c r="F170" s="244">
        <v>0</v>
      </c>
    </row>
    <row r="171" spans="1:6" ht="15" x14ac:dyDescent="0.2">
      <c r="A171" s="50" t="s">
        <v>240</v>
      </c>
      <c r="B171" s="50"/>
      <c r="C171" s="53" t="s">
        <v>241</v>
      </c>
      <c r="D171" s="54" t="s">
        <v>264</v>
      </c>
      <c r="E171" s="244">
        <v>0</v>
      </c>
      <c r="F171" s="244"/>
    </row>
    <row r="172" spans="1:6" ht="15" x14ac:dyDescent="0.2">
      <c r="A172" s="50" t="s">
        <v>243</v>
      </c>
      <c r="B172" s="50"/>
      <c r="C172" s="53" t="s">
        <v>244</v>
      </c>
      <c r="D172" s="54" t="s">
        <v>266</v>
      </c>
      <c r="E172" s="244">
        <v>0</v>
      </c>
      <c r="F172" s="244"/>
    </row>
    <row r="173" spans="1:6" ht="15" x14ac:dyDescent="0.2">
      <c r="A173" s="466" t="s">
        <v>246</v>
      </c>
      <c r="B173" s="170"/>
      <c r="C173" s="53" t="s">
        <v>247</v>
      </c>
      <c r="D173" s="54" t="s">
        <v>268</v>
      </c>
      <c r="E173" s="244">
        <v>13771864.83</v>
      </c>
      <c r="F173" s="244">
        <v>14150734</v>
      </c>
    </row>
    <row r="174" spans="1:6" ht="15" x14ac:dyDescent="0.2">
      <c r="A174" s="467"/>
      <c r="B174" s="94"/>
      <c r="C174" s="53" t="s">
        <v>249</v>
      </c>
      <c r="D174" s="54" t="s">
        <v>271</v>
      </c>
      <c r="E174" s="244">
        <v>0</v>
      </c>
      <c r="F174" s="244">
        <v>0</v>
      </c>
    </row>
    <row r="175" spans="1:6" ht="15" x14ac:dyDescent="0.2">
      <c r="A175" s="50" t="s">
        <v>251</v>
      </c>
      <c r="B175" s="50"/>
      <c r="C175" s="64" t="s">
        <v>252</v>
      </c>
      <c r="D175" s="54" t="s">
        <v>273</v>
      </c>
      <c r="E175" s="244">
        <v>0</v>
      </c>
      <c r="F175" s="244">
        <v>0</v>
      </c>
    </row>
    <row r="176" spans="1:6" ht="15" x14ac:dyDescent="0.2">
      <c r="A176" s="65" t="s">
        <v>254</v>
      </c>
      <c r="B176" s="65"/>
      <c r="C176" s="64" t="s">
        <v>255</v>
      </c>
      <c r="D176" s="54" t="s">
        <v>315</v>
      </c>
      <c r="E176" s="244">
        <v>150652.53</v>
      </c>
      <c r="F176" s="244">
        <v>27732</v>
      </c>
    </row>
    <row r="177" spans="1:6" ht="14.25" x14ac:dyDescent="0.2">
      <c r="A177" s="50" t="s">
        <v>257</v>
      </c>
      <c r="B177" s="50"/>
      <c r="C177" s="53" t="s">
        <v>258</v>
      </c>
      <c r="D177" s="54" t="s">
        <v>276</v>
      </c>
      <c r="E177" s="245">
        <v>10114013.690000001</v>
      </c>
      <c r="F177" s="281">
        <v>21994770</v>
      </c>
    </row>
    <row r="178" spans="1:6" ht="14.25" x14ac:dyDescent="0.2">
      <c r="A178" s="461" t="s">
        <v>260</v>
      </c>
      <c r="B178" s="461"/>
      <c r="C178" s="461"/>
      <c r="D178" s="54" t="s">
        <v>279</v>
      </c>
      <c r="E178" s="246">
        <f>E168+E173+E176+E177</f>
        <v>24071388.350000001</v>
      </c>
      <c r="F178" s="246">
        <f>F168+F173+F176+F177</f>
        <v>36208505</v>
      </c>
    </row>
    <row r="179" spans="1:6" ht="15" x14ac:dyDescent="0.2">
      <c r="A179" s="468" t="s">
        <v>108</v>
      </c>
      <c r="B179" s="468"/>
      <c r="C179" s="469"/>
      <c r="D179" s="54"/>
      <c r="E179" s="244"/>
    </row>
    <row r="180" spans="1:6" ht="15" x14ac:dyDescent="0.2">
      <c r="A180" s="459"/>
      <c r="B180" s="166"/>
      <c r="C180" s="88" t="s">
        <v>261</v>
      </c>
      <c r="D180" s="54" t="s">
        <v>282</v>
      </c>
      <c r="E180" s="244">
        <f>IF(E167&gt;E178,E167-E178,0)</f>
        <v>0</v>
      </c>
      <c r="F180" s="244">
        <f>IF(F167&gt;F178,F167-F178,0)</f>
        <v>0</v>
      </c>
    </row>
    <row r="181" spans="1:6" ht="14.25" x14ac:dyDescent="0.2">
      <c r="A181" s="460"/>
      <c r="B181" s="167"/>
      <c r="C181" s="88" t="s">
        <v>263</v>
      </c>
      <c r="D181" s="54" t="s">
        <v>285</v>
      </c>
      <c r="E181" s="245">
        <f>IF(E178&gt;E167,E178-E167,0)</f>
        <v>17631150.850000001</v>
      </c>
      <c r="F181" s="245">
        <f>IF(F178&gt;F167,F178-F167,0)</f>
        <v>29039303</v>
      </c>
    </row>
    <row r="182" spans="1:6" ht="14.25" x14ac:dyDescent="0.2">
      <c r="A182" s="461" t="s">
        <v>265</v>
      </c>
      <c r="B182" s="461"/>
      <c r="C182" s="461"/>
      <c r="D182" s="54" t="s">
        <v>288</v>
      </c>
      <c r="E182" s="245">
        <f>E112+E167</f>
        <v>829681988.86083472</v>
      </c>
      <c r="F182" s="245">
        <f>F112+F167</f>
        <v>713019124</v>
      </c>
    </row>
    <row r="183" spans="1:6" ht="14.25" x14ac:dyDescent="0.2">
      <c r="A183" s="461" t="s">
        <v>267</v>
      </c>
      <c r="B183" s="461"/>
      <c r="C183" s="461"/>
      <c r="D183" s="54" t="s">
        <v>291</v>
      </c>
      <c r="E183" s="245">
        <f>E151+E178</f>
        <v>784987426.28999996</v>
      </c>
      <c r="F183" s="245">
        <f>F151+F178</f>
        <v>730683351</v>
      </c>
    </row>
    <row r="184" spans="1:6" ht="14.25" x14ac:dyDescent="0.2">
      <c r="A184" s="462" t="s">
        <v>269</v>
      </c>
      <c r="B184" s="462"/>
      <c r="C184" s="463"/>
      <c r="D184" s="54"/>
      <c r="E184" s="245"/>
    </row>
    <row r="185" spans="1:6" ht="14.25" x14ac:dyDescent="0.2">
      <c r="A185" s="459"/>
      <c r="B185" s="166"/>
      <c r="C185" s="88" t="s">
        <v>270</v>
      </c>
      <c r="D185" s="54" t="s">
        <v>294</v>
      </c>
      <c r="E185" s="245">
        <f>IF(E182&gt;E183,E182-E183,0)</f>
        <v>44694562.570834756</v>
      </c>
      <c r="F185" s="245">
        <f>IF(F182&gt;F183,F182-F183,0)</f>
        <v>0</v>
      </c>
    </row>
    <row r="186" spans="1:6" ht="14.25" x14ac:dyDescent="0.2">
      <c r="A186" s="460"/>
      <c r="B186" s="167"/>
      <c r="C186" s="88" t="s">
        <v>272</v>
      </c>
      <c r="D186" s="54" t="s">
        <v>297</v>
      </c>
      <c r="E186" s="245">
        <f>IF(E183&gt;E182,E183-E182,0)</f>
        <v>0</v>
      </c>
      <c r="F186" s="245">
        <f>IF(F183&gt;F182,F183-F182,0)</f>
        <v>17664227</v>
      </c>
    </row>
    <row r="187" spans="1:6" ht="15" x14ac:dyDescent="0.2">
      <c r="A187" s="50" t="s">
        <v>274</v>
      </c>
      <c r="B187" s="50"/>
      <c r="C187" s="53" t="s">
        <v>275</v>
      </c>
      <c r="D187" s="54" t="s">
        <v>316</v>
      </c>
      <c r="E187" s="244">
        <v>9563433</v>
      </c>
      <c r="F187" s="252">
        <v>9361818</v>
      </c>
    </row>
    <row r="188" spans="1:6" ht="15" x14ac:dyDescent="0.2">
      <c r="A188" s="50" t="s">
        <v>277</v>
      </c>
      <c r="B188" s="50"/>
      <c r="C188" s="53" t="s">
        <v>278</v>
      </c>
      <c r="D188" s="54" t="s">
        <v>317</v>
      </c>
      <c r="E188" s="244">
        <v>0</v>
      </c>
      <c r="F188" s="244">
        <v>0</v>
      </c>
    </row>
    <row r="189" spans="1:6" ht="15" x14ac:dyDescent="0.2">
      <c r="A189" s="50" t="s">
        <v>280</v>
      </c>
      <c r="B189" s="50"/>
      <c r="C189" s="53" t="s">
        <v>281</v>
      </c>
      <c r="D189" s="54" t="s">
        <v>318</v>
      </c>
      <c r="E189" s="244">
        <v>0</v>
      </c>
      <c r="F189" s="244">
        <v>0</v>
      </c>
    </row>
    <row r="190" spans="1:6" ht="25.5" x14ac:dyDescent="0.2">
      <c r="A190" s="50" t="s">
        <v>283</v>
      </c>
      <c r="B190" s="50"/>
      <c r="C190" s="53" t="s">
        <v>284</v>
      </c>
      <c r="D190" s="54" t="s">
        <v>319</v>
      </c>
      <c r="E190" s="244">
        <v>0</v>
      </c>
      <c r="F190" s="244">
        <v>0</v>
      </c>
    </row>
    <row r="191" spans="1:6" ht="25.5" x14ac:dyDescent="0.2">
      <c r="A191" s="50" t="s">
        <v>286</v>
      </c>
      <c r="B191" s="50"/>
      <c r="C191" s="53" t="s">
        <v>287</v>
      </c>
      <c r="D191" s="54" t="s">
        <v>320</v>
      </c>
      <c r="E191" s="244">
        <v>0</v>
      </c>
      <c r="F191" s="244">
        <v>0</v>
      </c>
    </row>
    <row r="192" spans="1:6" ht="25.5" x14ac:dyDescent="0.2">
      <c r="A192" s="50" t="s">
        <v>289</v>
      </c>
      <c r="B192" s="50"/>
      <c r="C192" s="53" t="s">
        <v>290</v>
      </c>
      <c r="D192" s="54" t="s">
        <v>321</v>
      </c>
      <c r="E192" s="244">
        <v>0</v>
      </c>
      <c r="F192" s="244">
        <v>0</v>
      </c>
    </row>
    <row r="193" spans="1:17" ht="15" x14ac:dyDescent="0.2">
      <c r="A193" s="50" t="s">
        <v>292</v>
      </c>
      <c r="B193" s="50"/>
      <c r="C193" s="53" t="s">
        <v>293</v>
      </c>
      <c r="D193" s="54" t="s">
        <v>322</v>
      </c>
      <c r="E193" s="244">
        <v>0</v>
      </c>
      <c r="F193" s="244">
        <v>0</v>
      </c>
    </row>
    <row r="194" spans="1:17" ht="15" x14ac:dyDescent="0.2">
      <c r="A194" s="50" t="s">
        <v>295</v>
      </c>
      <c r="B194" s="50"/>
      <c r="C194" s="53" t="s">
        <v>296</v>
      </c>
      <c r="D194" s="54" t="s">
        <v>323</v>
      </c>
      <c r="E194" s="244">
        <v>0</v>
      </c>
      <c r="F194" s="244">
        <v>0</v>
      </c>
    </row>
    <row r="195" spans="1:17" ht="14.25" x14ac:dyDescent="0.2">
      <c r="A195" s="464" t="s">
        <v>298</v>
      </c>
      <c r="B195" s="464"/>
      <c r="C195" s="465"/>
      <c r="D195" s="54"/>
      <c r="E195" s="245"/>
    </row>
    <row r="196" spans="1:17" ht="33" customHeight="1" x14ac:dyDescent="0.2">
      <c r="A196" s="454"/>
      <c r="B196" s="168"/>
      <c r="C196" s="90" t="s">
        <v>299</v>
      </c>
      <c r="D196" s="54" t="s">
        <v>324</v>
      </c>
      <c r="E196" s="245">
        <f>IF(E185&gt;0,E185-E186-E187-E188+E189-E193-E194,0)</f>
        <v>35131129.570834756</v>
      </c>
      <c r="F196" s="245">
        <f>IF(F185&gt;0,F185-F186-F187-F188+F189-F193-F194,0)</f>
        <v>0</v>
      </c>
    </row>
    <row r="197" spans="1:17" ht="33" customHeight="1" x14ac:dyDescent="0.2">
      <c r="A197" s="455"/>
      <c r="B197" s="169"/>
      <c r="C197" s="90" t="s">
        <v>300</v>
      </c>
      <c r="D197" s="54" t="s">
        <v>325</v>
      </c>
      <c r="E197" s="245">
        <f>IF(E185&gt;0,0,E186+E187+E188-E189+E193+E194-E185)</f>
        <v>0</v>
      </c>
      <c r="F197" s="245">
        <f>IF(F185&gt;0,0,F186+F187+F188-F189+F193+F194-F185)</f>
        <v>27026045</v>
      </c>
    </row>
    <row r="200" spans="1:17" hidden="1" x14ac:dyDescent="0.2">
      <c r="C200" s="456" t="s">
        <v>465</v>
      </c>
      <c r="D200" s="456"/>
      <c r="E200" s="456"/>
      <c r="Q200" s="189" t="s">
        <v>465</v>
      </c>
    </row>
    <row r="201" spans="1:17" hidden="1" x14ac:dyDescent="0.2"/>
    <row r="202" spans="1:17" ht="25.5" hidden="1" x14ac:dyDescent="0.2">
      <c r="C202" s="132"/>
      <c r="E202" s="274" t="s">
        <v>455</v>
      </c>
    </row>
    <row r="203" spans="1:17" hidden="1" x14ac:dyDescent="0.2">
      <c r="A203" s="163" t="s">
        <v>465</v>
      </c>
      <c r="B203" s="163"/>
      <c r="C203" s="163" t="s">
        <v>465</v>
      </c>
      <c r="D203" s="136"/>
      <c r="E203" s="148"/>
    </row>
    <row r="204" spans="1:17" hidden="1" x14ac:dyDescent="0.2">
      <c r="A204" s="163"/>
      <c r="B204" s="163"/>
      <c r="C204" s="163"/>
      <c r="D204" s="136"/>
      <c r="E204" s="148"/>
    </row>
    <row r="205" spans="1:17" hidden="1" x14ac:dyDescent="0.2">
      <c r="A205" s="163" t="s">
        <v>466</v>
      </c>
      <c r="B205" s="163"/>
      <c r="C205" s="163" t="s">
        <v>466</v>
      </c>
      <c r="D205" s="136"/>
      <c r="E205" s="275">
        <v>20250177.400000006</v>
      </c>
    </row>
    <row r="206" spans="1:17" hidden="1" x14ac:dyDescent="0.2">
      <c r="A206" s="163"/>
      <c r="B206" s="163"/>
      <c r="C206" s="131"/>
      <c r="D206" s="136"/>
      <c r="E206" s="148"/>
    </row>
    <row r="207" spans="1:17" hidden="1" x14ac:dyDescent="0.2">
      <c r="A207" s="163" t="s">
        <v>467</v>
      </c>
      <c r="B207" s="163"/>
      <c r="C207" s="163" t="s">
        <v>467</v>
      </c>
      <c r="D207" s="136"/>
      <c r="E207" s="276">
        <v>155131610.30999997</v>
      </c>
    </row>
    <row r="208" spans="1:17" hidden="1" x14ac:dyDescent="0.2">
      <c r="C208" s="160"/>
      <c r="D208" s="136"/>
      <c r="E208" s="145"/>
    </row>
    <row r="209" spans="1:5" hidden="1" x14ac:dyDescent="0.2">
      <c r="A209" t="s">
        <v>468</v>
      </c>
      <c r="C209" t="s">
        <v>468</v>
      </c>
      <c r="D209" s="136"/>
      <c r="E209" s="185">
        <v>41575657.759999998</v>
      </c>
    </row>
    <row r="210" spans="1:5" hidden="1" x14ac:dyDescent="0.2">
      <c r="A210" t="s">
        <v>469</v>
      </c>
      <c r="C210" t="s">
        <v>469</v>
      </c>
      <c r="D210" s="136"/>
      <c r="E210" s="185">
        <v>0</v>
      </c>
    </row>
    <row r="211" spans="1:5" hidden="1" x14ac:dyDescent="0.2">
      <c r="A211" t="s">
        <v>470</v>
      </c>
      <c r="C211" t="s">
        <v>470</v>
      </c>
      <c r="D211" s="136"/>
      <c r="E211" s="277">
        <v>-5427229.8799999999</v>
      </c>
    </row>
    <row r="212" spans="1:5" hidden="1" x14ac:dyDescent="0.2">
      <c r="A212" t="s">
        <v>471</v>
      </c>
      <c r="C212" t="s">
        <v>471</v>
      </c>
      <c r="D212" s="136"/>
      <c r="E212" s="278">
        <v>-4670729.62</v>
      </c>
    </row>
    <row r="213" spans="1:5" hidden="1" x14ac:dyDescent="0.2">
      <c r="A213" t="s">
        <v>472</v>
      </c>
      <c r="C213" t="s">
        <v>472</v>
      </c>
      <c r="D213" s="136"/>
      <c r="E213" s="185">
        <v>1316379.3400000001</v>
      </c>
    </row>
    <row r="214" spans="1:5" hidden="1" x14ac:dyDescent="0.2">
      <c r="A214" t="s">
        <v>473</v>
      </c>
      <c r="C214" t="s">
        <v>473</v>
      </c>
      <c r="D214" s="136"/>
      <c r="E214" s="185">
        <v>-211777.59000000037</v>
      </c>
    </row>
    <row r="215" spans="1:5" hidden="1" x14ac:dyDescent="0.2">
      <c r="A215" t="s">
        <v>516</v>
      </c>
      <c r="C215" t="s">
        <v>516</v>
      </c>
      <c r="D215" s="136"/>
      <c r="E215" s="185">
        <v>-25757567.369999997</v>
      </c>
    </row>
    <row r="216" spans="1:5" hidden="1" x14ac:dyDescent="0.2">
      <c r="A216" t="s">
        <v>474</v>
      </c>
      <c r="C216" t="s">
        <v>474</v>
      </c>
      <c r="D216" s="136"/>
      <c r="E216" s="185">
        <v>-341731</v>
      </c>
    </row>
    <row r="217" spans="1:5" hidden="1" x14ac:dyDescent="0.2">
      <c r="A217" t="s">
        <v>475</v>
      </c>
      <c r="C217" t="s">
        <v>475</v>
      </c>
      <c r="D217" s="136"/>
      <c r="E217" s="185">
        <v>-6471625.7300000004</v>
      </c>
    </row>
    <row r="218" spans="1:5" hidden="1" x14ac:dyDescent="0.2">
      <c r="A218" t="s">
        <v>476</v>
      </c>
      <c r="C218" t="s">
        <v>476</v>
      </c>
      <c r="D218" s="136"/>
      <c r="E218" s="185">
        <v>153456356.73000002</v>
      </c>
    </row>
    <row r="219" spans="1:5" hidden="1" x14ac:dyDescent="0.2">
      <c r="A219" t="s">
        <v>477</v>
      </c>
      <c r="C219" t="s">
        <v>477</v>
      </c>
      <c r="D219" s="136"/>
      <c r="E219" s="185">
        <v>-66942.899999999994</v>
      </c>
    </row>
    <row r="220" spans="1:5" hidden="1" x14ac:dyDescent="0.2">
      <c r="A220" t="s">
        <v>478</v>
      </c>
      <c r="C220" t="s">
        <v>478</v>
      </c>
      <c r="D220" s="136"/>
      <c r="E220" s="185">
        <v>3176129.23</v>
      </c>
    </row>
    <row r="221" spans="1:5" hidden="1" x14ac:dyDescent="0.2">
      <c r="A221" t="s">
        <v>479</v>
      </c>
      <c r="C221" t="s">
        <v>479</v>
      </c>
      <c r="D221" s="136"/>
      <c r="E221" s="185">
        <v>0</v>
      </c>
    </row>
    <row r="222" spans="1:5" hidden="1" x14ac:dyDescent="0.2">
      <c r="A222" t="s">
        <v>480</v>
      </c>
      <c r="C222" t="s">
        <v>480</v>
      </c>
      <c r="D222" s="136"/>
      <c r="E222" s="185">
        <v>-1445308.52</v>
      </c>
    </row>
    <row r="223" spans="1:5" hidden="1" x14ac:dyDescent="0.2">
      <c r="C223" s="160"/>
      <c r="D223" s="136"/>
      <c r="E223" s="185"/>
    </row>
    <row r="224" spans="1:5" hidden="1" x14ac:dyDescent="0.2">
      <c r="A224" s="163" t="s">
        <v>481</v>
      </c>
      <c r="B224" s="163"/>
      <c r="C224" s="163" t="s">
        <v>481</v>
      </c>
      <c r="D224" s="136"/>
      <c r="E224" s="148"/>
    </row>
    <row r="225" spans="1:5" ht="6" hidden="1" customHeight="1" x14ac:dyDescent="0.2">
      <c r="A225" s="163"/>
      <c r="B225" s="163"/>
      <c r="C225" s="140"/>
      <c r="D225" s="136"/>
      <c r="E225" s="148"/>
    </row>
    <row r="226" spans="1:5" hidden="1" x14ac:dyDescent="0.2">
      <c r="A226" t="s">
        <v>482</v>
      </c>
      <c r="C226" t="s">
        <v>482</v>
      </c>
      <c r="D226" s="136"/>
      <c r="E226" s="185">
        <v>13013221.569999989</v>
      </c>
    </row>
    <row r="227" spans="1:5" hidden="1" x14ac:dyDescent="0.2">
      <c r="A227" t="s">
        <v>483</v>
      </c>
      <c r="C227" t="s">
        <v>483</v>
      </c>
      <c r="D227" s="136"/>
      <c r="E227" s="185">
        <v>-51777019.649999984</v>
      </c>
    </row>
    <row r="228" spans="1:5" hidden="1" x14ac:dyDescent="0.2">
      <c r="A228" t="s">
        <v>484</v>
      </c>
      <c r="C228" t="s">
        <v>484</v>
      </c>
      <c r="D228" s="136"/>
      <c r="E228" s="185">
        <v>-21021000.960000113</v>
      </c>
    </row>
    <row r="229" spans="1:5" hidden="1" x14ac:dyDescent="0.2">
      <c r="C229" s="160"/>
      <c r="D229" s="136"/>
      <c r="E229" s="145"/>
    </row>
    <row r="230" spans="1:5" hidden="1" x14ac:dyDescent="0.2">
      <c r="A230" s="163" t="s">
        <v>485</v>
      </c>
      <c r="B230" s="163"/>
      <c r="C230" s="163" t="s">
        <v>485</v>
      </c>
      <c r="D230" s="136"/>
      <c r="E230" s="279">
        <f>SUM(E209:E228)+E205</f>
        <v>115596988.8099999</v>
      </c>
    </row>
    <row r="231" spans="1:5" ht="2.25" hidden="1" customHeight="1" x14ac:dyDescent="0.2">
      <c r="C231" s="160"/>
      <c r="D231" s="136"/>
      <c r="E231" s="145"/>
    </row>
    <row r="232" spans="1:5" hidden="1" x14ac:dyDescent="0.2">
      <c r="A232" t="s">
        <v>486</v>
      </c>
      <c r="C232" t="s">
        <v>486</v>
      </c>
      <c r="D232" s="136"/>
      <c r="E232" s="185">
        <v>-42184377.340000004</v>
      </c>
    </row>
    <row r="233" spans="1:5" hidden="1" x14ac:dyDescent="0.2">
      <c r="A233" t="s">
        <v>487</v>
      </c>
      <c r="C233" t="s">
        <v>487</v>
      </c>
      <c r="D233" s="136"/>
      <c r="E233" s="185">
        <v>0</v>
      </c>
    </row>
    <row r="234" spans="1:5" ht="3.75" hidden="1" customHeight="1" x14ac:dyDescent="0.2">
      <c r="C234" s="160"/>
      <c r="D234" s="136"/>
      <c r="E234" s="145"/>
    </row>
    <row r="235" spans="1:5" hidden="1" x14ac:dyDescent="0.2">
      <c r="A235" t="s">
        <v>488</v>
      </c>
      <c r="C235" t="s">
        <v>488</v>
      </c>
      <c r="D235" s="136"/>
      <c r="E235" s="279">
        <f>E230+E232</f>
        <v>73412611.469999894</v>
      </c>
    </row>
    <row r="236" spans="1:5" ht="6.75" hidden="1" customHeight="1" x14ac:dyDescent="0.2">
      <c r="C236" s="160"/>
      <c r="D236" s="136"/>
      <c r="E236" s="148"/>
    </row>
    <row r="237" spans="1:5" hidden="1" x14ac:dyDescent="0.2">
      <c r="A237" s="163" t="s">
        <v>489</v>
      </c>
      <c r="B237" s="163"/>
      <c r="C237" s="163" t="s">
        <v>489</v>
      </c>
      <c r="D237" s="136"/>
      <c r="E237" s="148"/>
    </row>
    <row r="238" spans="1:5" ht="5.25" hidden="1" customHeight="1" x14ac:dyDescent="0.2">
      <c r="C238" s="160"/>
      <c r="D238" s="136"/>
      <c r="E238" s="148"/>
    </row>
    <row r="239" spans="1:5" hidden="1" x14ac:dyDescent="0.2">
      <c r="A239" t="s">
        <v>490</v>
      </c>
      <c r="C239" s="160" t="s">
        <v>436</v>
      </c>
      <c r="D239" s="136"/>
      <c r="E239" s="185">
        <v>4670729.62</v>
      </c>
    </row>
    <row r="240" spans="1:5" hidden="1" x14ac:dyDescent="0.2">
      <c r="A240" t="s">
        <v>491</v>
      </c>
      <c r="C240" s="160" t="s">
        <v>437</v>
      </c>
      <c r="D240" s="136"/>
      <c r="E240" s="185">
        <v>163748.9</v>
      </c>
    </row>
    <row r="241" spans="1:5" hidden="1" x14ac:dyDescent="0.2">
      <c r="A241" t="s">
        <v>517</v>
      </c>
      <c r="C241" s="160" t="s">
        <v>439</v>
      </c>
      <c r="D241" s="136"/>
      <c r="E241" s="185">
        <v>-85629782</v>
      </c>
    </row>
    <row r="242" spans="1:5" hidden="1" x14ac:dyDescent="0.2">
      <c r="C242" s="160" t="s">
        <v>440</v>
      </c>
      <c r="D242" s="136"/>
      <c r="E242" s="185">
        <v>0</v>
      </c>
    </row>
    <row r="243" spans="1:5" hidden="1" x14ac:dyDescent="0.2">
      <c r="C243" s="160" t="s">
        <v>461</v>
      </c>
      <c r="D243" s="136"/>
      <c r="E243" s="185">
        <v>0</v>
      </c>
    </row>
    <row r="244" spans="1:5" hidden="1" x14ac:dyDescent="0.2">
      <c r="C244" s="160" t="s">
        <v>462</v>
      </c>
      <c r="D244" s="136"/>
      <c r="E244" s="185">
        <v>0</v>
      </c>
    </row>
    <row r="245" spans="1:5" hidden="1" x14ac:dyDescent="0.2">
      <c r="A245" t="s">
        <v>518</v>
      </c>
      <c r="C245" s="160" t="s">
        <v>463</v>
      </c>
      <c r="D245" s="136"/>
      <c r="E245" s="185">
        <v>-20000</v>
      </c>
    </row>
    <row r="246" spans="1:5" hidden="1" x14ac:dyDescent="0.2">
      <c r="A246" t="s">
        <v>519</v>
      </c>
      <c r="C246" s="160" t="s">
        <v>464</v>
      </c>
      <c r="D246" s="136"/>
      <c r="E246" s="185">
        <v>-4104622.5000000009</v>
      </c>
    </row>
    <row r="247" spans="1:5" hidden="1" x14ac:dyDescent="0.2">
      <c r="C247" s="160"/>
      <c r="D247" s="136"/>
      <c r="E247" s="148"/>
    </row>
    <row r="248" spans="1:5" hidden="1" x14ac:dyDescent="0.2">
      <c r="A248" s="163" t="s">
        <v>492</v>
      </c>
      <c r="B248" s="163"/>
      <c r="C248" s="163" t="s">
        <v>492</v>
      </c>
      <c r="D248" s="136"/>
      <c r="E248" s="279">
        <f>SUM(E239:E246)</f>
        <v>-84919925.980000004</v>
      </c>
    </row>
    <row r="249" spans="1:5" hidden="1" x14ac:dyDescent="0.2">
      <c r="C249" s="160"/>
      <c r="D249" s="136"/>
      <c r="E249" s="148"/>
    </row>
    <row r="250" spans="1:5" hidden="1" x14ac:dyDescent="0.2">
      <c r="A250" s="163" t="s">
        <v>493</v>
      </c>
      <c r="B250" s="163"/>
      <c r="C250" s="163" t="s">
        <v>493</v>
      </c>
      <c r="D250" s="136"/>
      <c r="E250" s="148"/>
    </row>
    <row r="251" spans="1:5" hidden="1" x14ac:dyDescent="0.2">
      <c r="C251" s="160"/>
      <c r="D251" s="136"/>
      <c r="E251" s="148"/>
    </row>
    <row r="252" spans="1:5" hidden="1" x14ac:dyDescent="0.2">
      <c r="A252" t="s">
        <v>494</v>
      </c>
      <c r="C252" t="s">
        <v>494</v>
      </c>
      <c r="D252" s="136"/>
      <c r="E252" s="185">
        <v>66172869.840000004</v>
      </c>
    </row>
    <row r="253" spans="1:5" hidden="1" x14ac:dyDescent="0.2">
      <c r="A253" t="s">
        <v>495</v>
      </c>
      <c r="C253" t="s">
        <v>495</v>
      </c>
      <c r="D253" s="136"/>
      <c r="E253" s="185">
        <v>-7889956.4200001834</v>
      </c>
    </row>
    <row r="254" spans="1:5" hidden="1" x14ac:dyDescent="0.2">
      <c r="A254" t="s">
        <v>496</v>
      </c>
      <c r="C254" t="s">
        <v>496</v>
      </c>
      <c r="D254" s="136"/>
      <c r="E254" s="185">
        <v>-7185.7900000000373</v>
      </c>
    </row>
    <row r="255" spans="1:5" hidden="1" x14ac:dyDescent="0.2">
      <c r="A255" t="s">
        <v>497</v>
      </c>
      <c r="C255" t="s">
        <v>497</v>
      </c>
      <c r="D255" s="136"/>
      <c r="E255" s="185">
        <v>-74641742.939999998</v>
      </c>
    </row>
    <row r="256" spans="1:5" ht="5.25" hidden="1" customHeight="1" x14ac:dyDescent="0.2">
      <c r="D256" s="136"/>
      <c r="E256" s="185"/>
    </row>
    <row r="257" spans="1:5" hidden="1" x14ac:dyDescent="0.2">
      <c r="A257" t="s">
        <v>498</v>
      </c>
      <c r="C257" t="s">
        <v>498</v>
      </c>
      <c r="D257" s="136"/>
      <c r="E257" s="185">
        <v>-33388770.41</v>
      </c>
    </row>
    <row r="258" spans="1:5" hidden="1" x14ac:dyDescent="0.2">
      <c r="A258" s="163" t="s">
        <v>499</v>
      </c>
      <c r="B258" s="163"/>
      <c r="C258" s="163" t="s">
        <v>499</v>
      </c>
      <c r="D258" s="136"/>
      <c r="E258" s="279">
        <f>SUM(E252:E257)</f>
        <v>-49754785.720000178</v>
      </c>
    </row>
    <row r="259" spans="1:5" hidden="1" x14ac:dyDescent="0.2">
      <c r="A259" s="163"/>
      <c r="B259" s="163"/>
      <c r="C259" s="163"/>
      <c r="D259" s="136"/>
      <c r="E259" s="148"/>
    </row>
    <row r="260" spans="1:5" hidden="1" x14ac:dyDescent="0.2">
      <c r="A260" s="163" t="s">
        <v>500</v>
      </c>
      <c r="B260" s="163"/>
      <c r="C260" s="163" t="s">
        <v>500</v>
      </c>
      <c r="D260" s="136"/>
      <c r="E260" s="279">
        <f>E258+E235+E248</f>
        <v>-61262100.230000287</v>
      </c>
    </row>
    <row r="261" spans="1:5" hidden="1" x14ac:dyDescent="0.2">
      <c r="A261" s="163"/>
      <c r="B261" s="163"/>
      <c r="C261" s="163"/>
      <c r="D261" s="136"/>
      <c r="E261" s="148"/>
    </row>
    <row r="262" spans="1:5" hidden="1" x14ac:dyDescent="0.2">
      <c r="A262" s="163" t="s">
        <v>501</v>
      </c>
      <c r="B262" s="163"/>
      <c r="C262" s="163" t="s">
        <v>501</v>
      </c>
      <c r="D262" s="136"/>
      <c r="E262" s="279" t="e">
        <f>#REF!</f>
        <v>#REF!</v>
      </c>
    </row>
    <row r="263" spans="1:5" hidden="1" x14ac:dyDescent="0.2">
      <c r="A263" s="163" t="s">
        <v>502</v>
      </c>
      <c r="B263" s="163"/>
      <c r="C263" s="163" t="s">
        <v>502</v>
      </c>
      <c r="D263" s="136"/>
      <c r="E263" s="185">
        <v>331745</v>
      </c>
    </row>
    <row r="264" spans="1:5" hidden="1" x14ac:dyDescent="0.2">
      <c r="D264" s="136"/>
      <c r="E264" s="148"/>
    </row>
    <row r="265" spans="1:5" hidden="1" x14ac:dyDescent="0.2">
      <c r="A265" s="163" t="s">
        <v>503</v>
      </c>
      <c r="B265" s="163"/>
      <c r="C265" s="163" t="s">
        <v>503</v>
      </c>
      <c r="D265" s="136"/>
      <c r="E265" s="280">
        <v>78819008.011999995</v>
      </c>
    </row>
    <row r="266" spans="1:5" hidden="1" x14ac:dyDescent="0.2">
      <c r="D266" s="136"/>
    </row>
    <row r="267" spans="1:5" hidden="1" x14ac:dyDescent="0.2">
      <c r="D267" s="136"/>
    </row>
    <row r="268" spans="1:5" hidden="1" x14ac:dyDescent="0.2">
      <c r="D268" s="136"/>
    </row>
    <row r="269" spans="1:5" hidden="1" x14ac:dyDescent="0.2">
      <c r="D269" s="136"/>
    </row>
    <row r="270" spans="1:5" x14ac:dyDescent="0.2">
      <c r="D270" s="136"/>
    </row>
  </sheetData>
  <mergeCells count="46">
    <mergeCell ref="C9:E9"/>
    <mergeCell ref="C10:E10"/>
    <mergeCell ref="C11:E11"/>
    <mergeCell ref="C15:C16"/>
    <mergeCell ref="D15:D16"/>
    <mergeCell ref="E15:F15"/>
    <mergeCell ref="A97:A98"/>
    <mergeCell ref="M80:R80"/>
    <mergeCell ref="I81:I83"/>
    <mergeCell ref="L81:L83"/>
    <mergeCell ref="P81:P83"/>
    <mergeCell ref="C82:E82"/>
    <mergeCell ref="C83:E83"/>
    <mergeCell ref="A88:C89"/>
    <mergeCell ref="D88:D89"/>
    <mergeCell ref="E88:F88"/>
    <mergeCell ref="A90:C90"/>
    <mergeCell ref="A92:A96"/>
    <mergeCell ref="A153:A154"/>
    <mergeCell ref="A99:A101"/>
    <mergeCell ref="A102:A104"/>
    <mergeCell ref="A109:A111"/>
    <mergeCell ref="A112:C112"/>
    <mergeCell ref="A113:A117"/>
    <mergeCell ref="A118:A120"/>
    <mergeCell ref="A121:A128"/>
    <mergeCell ref="A129:A143"/>
    <mergeCell ref="A148:A150"/>
    <mergeCell ref="A151:C151"/>
    <mergeCell ref="A152:C152"/>
    <mergeCell ref="A196:A197"/>
    <mergeCell ref="C200:E200"/>
    <mergeCell ref="E86:F86"/>
    <mergeCell ref="E87:F87"/>
    <mergeCell ref="A180:A181"/>
    <mergeCell ref="A182:C182"/>
    <mergeCell ref="A183:C183"/>
    <mergeCell ref="A184:C184"/>
    <mergeCell ref="A185:A186"/>
    <mergeCell ref="A195:C195"/>
    <mergeCell ref="A161:A162"/>
    <mergeCell ref="A167:C167"/>
    <mergeCell ref="A168:A170"/>
    <mergeCell ref="A173:A174"/>
    <mergeCell ref="A178:C178"/>
    <mergeCell ref="A179:C179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FE0C-3A99-4DBA-ABCE-310A066662D8}">
  <sheetPr>
    <tabColor rgb="FF7030A0"/>
  </sheetPr>
  <dimension ref="A2:AY270"/>
  <sheetViews>
    <sheetView tabSelected="1" topLeftCell="B1" zoomScale="78" zoomScaleNormal="78" workbookViewId="0">
      <pane ySplit="17" topLeftCell="A74" activePane="bottomLeft" state="frozen"/>
      <selection activeCell="H27" sqref="H27"/>
      <selection pane="bottomLeft" activeCell="F38" sqref="F38"/>
    </sheetView>
  </sheetViews>
  <sheetFormatPr defaultRowHeight="12.75" x14ac:dyDescent="0.2"/>
  <cols>
    <col min="1" max="1" width="7.85546875" hidden="1" customWidth="1"/>
    <col min="2" max="2" width="5.28515625" customWidth="1"/>
    <col min="3" max="3" width="63.28515625" customWidth="1"/>
    <col min="4" max="4" width="9.140625" style="34"/>
    <col min="5" max="5" width="18.85546875" style="146" customWidth="1"/>
    <col min="6" max="6" width="19" style="148" customWidth="1"/>
    <col min="7" max="11" width="18.28515625" customWidth="1"/>
    <col min="12" max="12" width="18" customWidth="1"/>
    <col min="13" max="13" width="15.85546875" customWidth="1"/>
    <col min="14" max="14" width="16.140625" customWidth="1"/>
    <col min="17" max="17" width="34" customWidth="1"/>
    <col min="18" max="18" width="25.28515625" customWidth="1"/>
  </cols>
  <sheetData>
    <row r="2" spans="1:51" s="1" customFormat="1" x14ac:dyDescent="0.2">
      <c r="C2" s="2" t="s">
        <v>0</v>
      </c>
      <c r="D2" s="3"/>
      <c r="E2" s="267"/>
      <c r="F2" s="25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5"/>
      <c r="AH2" s="5"/>
      <c r="AI2" s="5"/>
      <c r="AJ2" s="6"/>
      <c r="AK2" s="7"/>
      <c r="AL2" s="5"/>
      <c r="AM2" s="5"/>
      <c r="AN2" s="5"/>
      <c r="AO2" s="5"/>
      <c r="AP2" s="5"/>
      <c r="AQ2" s="5"/>
    </row>
    <row r="3" spans="1:51" s="1" customFormat="1" x14ac:dyDescent="0.2">
      <c r="D3" s="3"/>
      <c r="E3" s="267"/>
      <c r="F3" s="25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4"/>
      <c r="AG3" s="5"/>
      <c r="AH3" s="5"/>
      <c r="AI3" s="5"/>
      <c r="AJ3" s="6"/>
      <c r="AK3" s="7"/>
      <c r="AL3" s="5"/>
      <c r="AM3" s="5"/>
      <c r="AN3" s="5"/>
      <c r="AO3" s="5"/>
      <c r="AP3" s="5"/>
      <c r="AQ3" s="5"/>
    </row>
    <row r="4" spans="1:51" s="1" customFormat="1" ht="13.5" x14ac:dyDescent="0.2">
      <c r="C4" s="186" t="s">
        <v>1</v>
      </c>
      <c r="D4" s="3"/>
      <c r="E4" s="267"/>
      <c r="F4" s="25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4"/>
      <c r="AG4" s="5"/>
      <c r="AH4" s="5"/>
      <c r="AI4" s="5"/>
      <c r="AJ4" s="6"/>
      <c r="AK4" s="7"/>
      <c r="AL4" s="5"/>
      <c r="AM4" s="5"/>
      <c r="AN4" s="5"/>
      <c r="AO4" s="5"/>
      <c r="AP4" s="5"/>
      <c r="AQ4" s="5"/>
    </row>
    <row r="5" spans="1:51" s="1" customFormat="1" ht="28.5" customHeight="1" x14ac:dyDescent="0.2">
      <c r="C5" s="187" t="s">
        <v>524</v>
      </c>
      <c r="D5" s="3"/>
      <c r="E5" s="267"/>
      <c r="F5" s="25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/>
      <c r="AG5" s="5"/>
      <c r="AH5" s="5"/>
      <c r="AI5" s="5"/>
      <c r="AJ5" s="6"/>
      <c r="AK5" s="7"/>
      <c r="AL5" s="5"/>
      <c r="AM5" s="5"/>
      <c r="AN5" s="5"/>
      <c r="AO5" s="5"/>
      <c r="AP5" s="5"/>
      <c r="AQ5" s="5"/>
    </row>
    <row r="6" spans="1:51" s="1" customFormat="1" ht="13.5" x14ac:dyDescent="0.2">
      <c r="C6" s="186" t="s">
        <v>2</v>
      </c>
      <c r="D6" s="3"/>
      <c r="E6" s="267"/>
      <c r="F6" s="25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4"/>
      <c r="AG6" s="5"/>
      <c r="AH6" s="5"/>
      <c r="AI6" s="5"/>
      <c r="AJ6" s="6"/>
      <c r="AK6" s="7"/>
      <c r="AL6" s="5"/>
      <c r="AM6" s="5"/>
      <c r="AN6" s="5"/>
      <c r="AO6" s="5"/>
      <c r="AP6" s="5"/>
      <c r="AQ6" s="5"/>
    </row>
    <row r="7" spans="1:51" s="1" customFormat="1" x14ac:dyDescent="0.2">
      <c r="C7" s="188" t="s">
        <v>3</v>
      </c>
      <c r="D7" s="3"/>
      <c r="E7" s="267"/>
      <c r="F7" s="25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G7" s="5"/>
      <c r="AH7" s="5"/>
      <c r="AI7" s="5"/>
      <c r="AJ7" s="6"/>
      <c r="AK7" s="7"/>
      <c r="AL7" s="5"/>
      <c r="AM7" s="5"/>
      <c r="AN7" s="5"/>
      <c r="AO7" s="5"/>
      <c r="AP7" s="5"/>
      <c r="AQ7" s="5"/>
    </row>
    <row r="8" spans="1:51" s="1" customFormat="1" x14ac:dyDescent="0.2">
      <c r="D8" s="3"/>
      <c r="E8" s="267"/>
      <c r="F8" s="25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G8" s="5"/>
      <c r="AH8" s="5"/>
      <c r="AI8" s="5"/>
      <c r="AJ8" s="6"/>
      <c r="AK8" s="7"/>
      <c r="AL8" s="5"/>
      <c r="AM8" s="5"/>
      <c r="AN8" s="5"/>
      <c r="AO8" s="5"/>
      <c r="AP8" s="5"/>
      <c r="AQ8" s="5"/>
    </row>
    <row r="9" spans="1:51" ht="33" customHeight="1" x14ac:dyDescent="0.2">
      <c r="A9" s="1"/>
      <c r="B9" s="1"/>
      <c r="C9" s="488" t="s">
        <v>631</v>
      </c>
      <c r="D9" s="488"/>
      <c r="E9" s="488"/>
      <c r="F9" s="25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51" x14ac:dyDescent="0.2">
      <c r="A10" s="1"/>
      <c r="B10" s="1"/>
      <c r="C10" s="489" t="s">
        <v>4</v>
      </c>
      <c r="D10" s="489"/>
      <c r="E10" s="489"/>
      <c r="F10" s="25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51" x14ac:dyDescent="0.2">
      <c r="A11" s="1"/>
      <c r="B11" s="1"/>
      <c r="C11" s="490" t="s">
        <v>120</v>
      </c>
      <c r="D11" s="490"/>
      <c r="E11" s="490"/>
      <c r="F11" s="258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51" x14ac:dyDescent="0.2">
      <c r="A12" s="1"/>
      <c r="B12" s="1"/>
      <c r="C12" s="35" t="s">
        <v>121</v>
      </c>
      <c r="D12" s="10"/>
      <c r="E12" s="268"/>
      <c r="F12" s="259"/>
      <c r="G12" s="10"/>
      <c r="H12" s="10"/>
      <c r="I12" s="10"/>
      <c r="J12" s="10"/>
      <c r="K12" s="10"/>
      <c r="L12" s="10"/>
      <c r="M12" s="10"/>
      <c r="N12" s="10"/>
      <c r="O12" s="10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51" s="1" customFormat="1" x14ac:dyDescent="0.2">
      <c r="C13" s="1" t="s">
        <v>5</v>
      </c>
      <c r="D13" s="3"/>
      <c r="E13" s="267"/>
      <c r="F13" s="25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G13" s="5"/>
      <c r="AH13" s="5"/>
      <c r="AI13" s="5"/>
      <c r="AJ13" s="6"/>
      <c r="AK13" s="7"/>
      <c r="AL13" s="5"/>
      <c r="AM13" s="5"/>
      <c r="AN13" s="5"/>
      <c r="AO13" s="5"/>
      <c r="AP13" s="5"/>
      <c r="AQ13" s="5"/>
    </row>
    <row r="14" spans="1:51" s="1" customFormat="1" ht="13.5" thickBot="1" x14ac:dyDescent="0.25">
      <c r="C14" s="13"/>
      <c r="D14" s="3"/>
      <c r="E14" s="267"/>
      <c r="F14" s="256"/>
      <c r="G14" s="3"/>
      <c r="H14" s="3"/>
      <c r="I14" s="3"/>
      <c r="J14" s="3"/>
      <c r="K14" s="3"/>
      <c r="L14" s="3"/>
      <c r="M14" s="3"/>
      <c r="N14" s="3"/>
      <c r="O14" s="3"/>
      <c r="P14" s="3"/>
      <c r="Q14" s="189" t="s">
        <v>525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G14" s="5"/>
      <c r="AH14" s="5"/>
      <c r="AI14" s="5"/>
      <c r="AJ14" s="6"/>
      <c r="AK14" s="7"/>
      <c r="AL14" s="5"/>
      <c r="AM14" s="5"/>
      <c r="AN14" s="5"/>
      <c r="AO14" s="5"/>
      <c r="AP14" s="5"/>
      <c r="AQ14" s="5"/>
      <c r="AY14" s="12"/>
    </row>
    <row r="15" spans="1:51" x14ac:dyDescent="0.2">
      <c r="C15" s="491" t="s">
        <v>6</v>
      </c>
      <c r="D15" s="493" t="s">
        <v>7</v>
      </c>
      <c r="E15" s="495" t="s">
        <v>8</v>
      </c>
      <c r="F15" s="496"/>
    </row>
    <row r="16" spans="1:51" ht="26.25" thickBot="1" x14ac:dyDescent="0.25">
      <c r="C16" s="492"/>
      <c r="D16" s="494"/>
      <c r="E16" s="250" t="s">
        <v>628</v>
      </c>
      <c r="F16" s="260" t="s">
        <v>629</v>
      </c>
    </row>
    <row r="17" spans="3:12" ht="8.25" customHeight="1" x14ac:dyDescent="0.2">
      <c r="C17" s="11"/>
      <c r="D17" s="14"/>
      <c r="E17" s="269"/>
    </row>
    <row r="18" spans="3:12" x14ac:dyDescent="0.2">
      <c r="C18" s="16" t="s">
        <v>9</v>
      </c>
      <c r="D18" s="17"/>
      <c r="E18" s="270"/>
    </row>
    <row r="19" spans="3:12" ht="15" x14ac:dyDescent="0.2">
      <c r="C19" s="19" t="s">
        <v>10</v>
      </c>
      <c r="D19" s="17" t="s">
        <v>11</v>
      </c>
      <c r="E19" s="21">
        <v>110042798</v>
      </c>
      <c r="F19" s="252">
        <v>136171808.85000002</v>
      </c>
    </row>
    <row r="20" spans="3:12" ht="15" x14ac:dyDescent="0.2">
      <c r="C20" s="19" t="s">
        <v>12</v>
      </c>
      <c r="D20" s="17" t="s">
        <v>13</v>
      </c>
      <c r="E20" s="21">
        <v>2363763517</v>
      </c>
      <c r="F20" s="252">
        <v>2253439324.9575014</v>
      </c>
    </row>
    <row r="21" spans="3:12" ht="15" x14ac:dyDescent="0.2">
      <c r="C21" s="19" t="s">
        <v>122</v>
      </c>
      <c r="D21" s="17" t="s">
        <v>14</v>
      </c>
      <c r="E21" s="21">
        <v>0</v>
      </c>
      <c r="F21" s="252">
        <v>0</v>
      </c>
    </row>
    <row r="22" spans="3:12" ht="21" customHeight="1" x14ac:dyDescent="0.2">
      <c r="C22" s="19" t="s">
        <v>123</v>
      </c>
      <c r="D22" s="17" t="s">
        <v>16</v>
      </c>
      <c r="E22" s="21">
        <v>10468421</v>
      </c>
      <c r="F22" s="252">
        <v>7609287.089999998</v>
      </c>
    </row>
    <row r="23" spans="3:12" ht="15" x14ac:dyDescent="0.2">
      <c r="C23" s="19" t="s">
        <v>124</v>
      </c>
      <c r="D23" s="17" t="s">
        <v>19</v>
      </c>
      <c r="E23" s="21">
        <v>83351107</v>
      </c>
      <c r="F23" s="252">
        <v>77138411.269999981</v>
      </c>
    </row>
    <row r="24" spans="3:12" ht="14.25" x14ac:dyDescent="0.2">
      <c r="C24" s="82" t="s">
        <v>15</v>
      </c>
      <c r="D24" s="79" t="s">
        <v>21</v>
      </c>
      <c r="E24" s="37">
        <f>E19+E20+E21+E22+E23</f>
        <v>2567625843</v>
      </c>
      <c r="F24" s="261">
        <f>F19+F20+F21+F22+F23</f>
        <v>2474358832.1675014</v>
      </c>
      <c r="G24" s="125"/>
      <c r="H24" s="125"/>
      <c r="I24" s="125"/>
      <c r="J24" s="125"/>
      <c r="K24" s="125"/>
      <c r="L24" s="127"/>
    </row>
    <row r="25" spans="3:12" ht="15" x14ac:dyDescent="0.2">
      <c r="C25" s="16" t="s">
        <v>17</v>
      </c>
      <c r="D25" s="17"/>
      <c r="E25" s="21"/>
    </row>
    <row r="26" spans="3:12" ht="15" x14ac:dyDescent="0.2">
      <c r="C26" s="19" t="s">
        <v>18</v>
      </c>
      <c r="D26" s="17" t="s">
        <v>23</v>
      </c>
      <c r="E26" s="21">
        <v>137979558</v>
      </c>
      <c r="F26" s="252">
        <v>158832059.80650002</v>
      </c>
      <c r="G26" s="125"/>
      <c r="H26" s="125"/>
      <c r="I26" s="125"/>
      <c r="J26" s="125"/>
      <c r="K26" s="125"/>
      <c r="L26" s="28"/>
    </row>
    <row r="27" spans="3:12" ht="15" x14ac:dyDescent="0.2">
      <c r="C27" s="19" t="s">
        <v>20</v>
      </c>
      <c r="D27" s="17" t="s">
        <v>25</v>
      </c>
      <c r="E27" s="21">
        <v>283826173</v>
      </c>
      <c r="F27" s="252">
        <v>272985031.05099982</v>
      </c>
      <c r="G27" s="28"/>
      <c r="H27" s="28"/>
      <c r="I27" s="28"/>
      <c r="J27" s="28"/>
      <c r="K27" s="28"/>
      <c r="L27" s="28"/>
    </row>
    <row r="28" spans="3:12" ht="15" x14ac:dyDescent="0.2">
      <c r="C28" s="19" t="s">
        <v>22</v>
      </c>
      <c r="D28" s="17" t="s">
        <v>26</v>
      </c>
      <c r="E28" s="21">
        <v>0</v>
      </c>
      <c r="F28" s="252">
        <v>0</v>
      </c>
      <c r="G28" s="125"/>
      <c r="H28" s="125"/>
      <c r="I28" s="125"/>
      <c r="J28" s="125"/>
      <c r="K28" s="125"/>
      <c r="L28" s="28"/>
    </row>
    <row r="29" spans="3:12" ht="15" x14ac:dyDescent="0.2">
      <c r="C29" s="19" t="s">
        <v>24</v>
      </c>
      <c r="D29" s="17" t="s">
        <v>28</v>
      </c>
      <c r="E29" s="21">
        <v>78831503</v>
      </c>
      <c r="F29" s="252">
        <v>19184522.402000003</v>
      </c>
      <c r="G29" s="125"/>
      <c r="H29" s="125"/>
      <c r="I29" s="125"/>
      <c r="J29" s="125"/>
      <c r="K29" s="125"/>
      <c r="L29" s="28"/>
    </row>
    <row r="30" spans="3:12" ht="14.25" x14ac:dyDescent="0.2">
      <c r="C30" s="82" t="s">
        <v>125</v>
      </c>
      <c r="D30" s="79" t="s">
        <v>30</v>
      </c>
      <c r="E30" s="37">
        <f>E26+E27+E28+E29</f>
        <v>500637234</v>
      </c>
      <c r="F30" s="261">
        <f>F26+F27+F28+F29-0.1</f>
        <v>451001613.15949982</v>
      </c>
      <c r="L30" s="28"/>
    </row>
    <row r="31" spans="3:12" ht="15" x14ac:dyDescent="0.2">
      <c r="C31" s="19" t="s">
        <v>27</v>
      </c>
      <c r="D31" s="17" t="s">
        <v>32</v>
      </c>
      <c r="E31" s="21">
        <f>E32+E33</f>
        <v>8815990</v>
      </c>
      <c r="F31" s="262">
        <f>F32+F33</f>
        <v>11717598</v>
      </c>
    </row>
    <row r="32" spans="3:12" ht="15" x14ac:dyDescent="0.2">
      <c r="C32" s="24" t="s">
        <v>29</v>
      </c>
      <c r="D32" s="17" t="s">
        <v>34</v>
      </c>
      <c r="E32" s="21">
        <v>8815990</v>
      </c>
      <c r="F32" s="252">
        <v>11717598</v>
      </c>
    </row>
    <row r="33" spans="3:11" ht="15" x14ac:dyDescent="0.2">
      <c r="C33" s="24" t="s">
        <v>31</v>
      </c>
      <c r="D33" s="17" t="s">
        <v>35</v>
      </c>
      <c r="E33" s="21">
        <v>0</v>
      </c>
      <c r="F33" s="252">
        <v>0</v>
      </c>
    </row>
    <row r="34" spans="3:11" ht="25.5" x14ac:dyDescent="0.2">
      <c r="C34" s="22" t="s">
        <v>33</v>
      </c>
      <c r="D34" s="17" t="s">
        <v>36</v>
      </c>
      <c r="E34" s="21">
        <v>259663206</v>
      </c>
      <c r="F34" s="252">
        <v>253319521</v>
      </c>
    </row>
    <row r="35" spans="3:11" ht="35.25" customHeight="1" x14ac:dyDescent="0.2">
      <c r="C35" s="22" t="s">
        <v>126</v>
      </c>
      <c r="D35" s="17" t="s">
        <v>38</v>
      </c>
      <c r="E35" s="37">
        <f>E30+E32-E34-E41-E43-E46</f>
        <v>241003249</v>
      </c>
      <c r="F35" s="261">
        <f>F30+F32-F34-F41-F43-F46-0.1</f>
        <v>200974430.49949983</v>
      </c>
    </row>
    <row r="36" spans="3:11" ht="33" customHeight="1" x14ac:dyDescent="0.2">
      <c r="C36" s="82" t="s">
        <v>127</v>
      </c>
      <c r="D36" s="79" t="s">
        <v>40</v>
      </c>
      <c r="E36" s="37">
        <f>E24+E33+E35</f>
        <v>2808629092</v>
      </c>
      <c r="F36" s="261">
        <f>F24+F33+F35-0.2</f>
        <v>2675333262.4670014</v>
      </c>
    </row>
    <row r="37" spans="3:11" ht="38.25" x14ac:dyDescent="0.2">
      <c r="C37" s="19" t="s">
        <v>37</v>
      </c>
      <c r="D37" s="17" t="s">
        <v>41</v>
      </c>
      <c r="E37" s="95">
        <v>715306549</v>
      </c>
      <c r="F37" s="263">
        <v>675146873</v>
      </c>
    </row>
    <row r="38" spans="3:11" ht="14.25" x14ac:dyDescent="0.2">
      <c r="C38" s="19" t="s">
        <v>39</v>
      </c>
      <c r="D38" s="17" t="s">
        <v>43</v>
      </c>
      <c r="E38" s="37">
        <v>16966728</v>
      </c>
      <c r="F38" s="261">
        <v>25289329.18</v>
      </c>
    </row>
    <row r="39" spans="3:11" ht="15" x14ac:dyDescent="0.2">
      <c r="C39" s="19" t="s">
        <v>128</v>
      </c>
      <c r="D39" s="17" t="s">
        <v>45</v>
      </c>
      <c r="E39" s="95">
        <f>E40+E43+E46</f>
        <v>37702483</v>
      </c>
      <c r="F39" s="263">
        <f>F40+F43+F46</f>
        <v>36244207.770000003</v>
      </c>
    </row>
    <row r="40" spans="3:11" ht="15" x14ac:dyDescent="0.25">
      <c r="C40" s="24" t="s">
        <v>42</v>
      </c>
      <c r="D40" s="17" t="s">
        <v>47</v>
      </c>
      <c r="E40" s="271">
        <f>E41+E42</f>
        <v>37538908</v>
      </c>
      <c r="F40" s="264">
        <f>F41+F42</f>
        <v>36080632.410000004</v>
      </c>
      <c r="G40" s="28"/>
      <c r="H40" s="28"/>
      <c r="I40" s="28"/>
      <c r="J40" s="28"/>
      <c r="K40" s="28"/>
    </row>
    <row r="41" spans="3:11" ht="15" x14ac:dyDescent="0.2">
      <c r="C41" s="25" t="s">
        <v>44</v>
      </c>
      <c r="D41" s="17" t="s">
        <v>49</v>
      </c>
      <c r="E41" s="21">
        <v>8623194</v>
      </c>
      <c r="F41" s="252">
        <v>8261684.2000000002</v>
      </c>
    </row>
    <row r="42" spans="3:11" ht="15" x14ac:dyDescent="0.2">
      <c r="C42" s="25" t="s">
        <v>46</v>
      </c>
      <c r="D42" s="17" t="s">
        <v>51</v>
      </c>
      <c r="E42" s="21">
        <v>28915714</v>
      </c>
      <c r="F42" s="252">
        <v>27818948.210000001</v>
      </c>
    </row>
    <row r="43" spans="3:11" ht="15" x14ac:dyDescent="0.2">
      <c r="C43" s="24" t="s">
        <v>48</v>
      </c>
      <c r="D43" s="17" t="s">
        <v>52</v>
      </c>
      <c r="E43" s="21">
        <f>E44+E45</f>
        <v>163575</v>
      </c>
      <c r="F43" s="262">
        <f>F44+F45</f>
        <v>163575.35999999999</v>
      </c>
    </row>
    <row r="44" spans="3:11" ht="15" x14ac:dyDescent="0.2">
      <c r="C44" s="25" t="s">
        <v>50</v>
      </c>
      <c r="D44" s="17" t="s">
        <v>54</v>
      </c>
      <c r="E44" s="36">
        <v>163575</v>
      </c>
      <c r="F44" s="252">
        <v>163575.35999999999</v>
      </c>
    </row>
    <row r="45" spans="3:11" ht="15" x14ac:dyDescent="0.2">
      <c r="C45" s="25" t="s">
        <v>46</v>
      </c>
      <c r="D45" s="17" t="s">
        <v>55</v>
      </c>
      <c r="E45" s="36">
        <v>0</v>
      </c>
      <c r="F45" s="265">
        <v>0</v>
      </c>
    </row>
    <row r="46" spans="3:11" ht="25.5" x14ac:dyDescent="0.2">
      <c r="C46" s="27" t="s">
        <v>53</v>
      </c>
      <c r="D46" s="17" t="s">
        <v>57</v>
      </c>
      <c r="E46" s="21">
        <v>0</v>
      </c>
      <c r="F46" s="262">
        <v>0</v>
      </c>
    </row>
    <row r="47" spans="3:11" ht="15" x14ac:dyDescent="0.2">
      <c r="C47" s="25" t="s">
        <v>50</v>
      </c>
      <c r="D47" s="17" t="s">
        <v>58</v>
      </c>
      <c r="E47" s="36">
        <v>0</v>
      </c>
      <c r="F47" s="265">
        <v>0</v>
      </c>
    </row>
    <row r="48" spans="3:11" ht="15" x14ac:dyDescent="0.2">
      <c r="C48" s="25" t="s">
        <v>56</v>
      </c>
      <c r="D48" s="17" t="s">
        <v>60</v>
      </c>
      <c r="E48" s="36">
        <v>0</v>
      </c>
      <c r="F48" s="265">
        <v>0</v>
      </c>
    </row>
    <row r="49" spans="3:6" ht="15" x14ac:dyDescent="0.2">
      <c r="C49" s="27"/>
      <c r="D49" s="17"/>
      <c r="E49" s="36"/>
    </row>
    <row r="50" spans="3:6" x14ac:dyDescent="0.2">
      <c r="C50" t="s">
        <v>59</v>
      </c>
      <c r="D50" s="17"/>
      <c r="E50" s="272"/>
    </row>
    <row r="51" spans="3:6" ht="14.25" x14ac:dyDescent="0.2">
      <c r="C51" s="82" t="s">
        <v>133</v>
      </c>
      <c r="D51" s="79" t="s">
        <v>61</v>
      </c>
      <c r="E51" s="37">
        <f>E52+E53+E54++E55+E56-E57-E59</f>
        <v>129823616</v>
      </c>
      <c r="F51" s="261">
        <f>F52+F53+F54++F55+F56-F57-F59</f>
        <v>129823616</v>
      </c>
    </row>
    <row r="52" spans="3:6" ht="15" x14ac:dyDescent="0.2">
      <c r="C52" s="29" t="s">
        <v>138</v>
      </c>
      <c r="D52" s="17" t="s">
        <v>62</v>
      </c>
      <c r="E52" s="21">
        <v>304907851</v>
      </c>
      <c r="F52" s="262">
        <v>304907851</v>
      </c>
    </row>
    <row r="53" spans="3:6" ht="15" x14ac:dyDescent="0.2">
      <c r="C53" s="29" t="s">
        <v>139</v>
      </c>
      <c r="D53" s="17" t="s">
        <v>63</v>
      </c>
      <c r="E53" s="21">
        <v>0</v>
      </c>
      <c r="F53" s="262">
        <v>0</v>
      </c>
    </row>
    <row r="54" spans="3:6" ht="15" x14ac:dyDescent="0.2">
      <c r="C54" s="29" t="s">
        <v>140</v>
      </c>
      <c r="D54" s="17" t="s">
        <v>64</v>
      </c>
      <c r="E54" s="21">
        <v>0</v>
      </c>
      <c r="F54" s="262">
        <v>0</v>
      </c>
    </row>
    <row r="55" spans="3:6" ht="15" x14ac:dyDescent="0.2">
      <c r="C55" s="29" t="s">
        <v>141</v>
      </c>
      <c r="D55" s="17" t="s">
        <v>65</v>
      </c>
      <c r="E55" s="21">
        <v>0</v>
      </c>
      <c r="F55" s="262">
        <v>0</v>
      </c>
    </row>
    <row r="56" spans="3:6" ht="15" x14ac:dyDescent="0.2">
      <c r="C56" s="29" t="s">
        <v>137</v>
      </c>
      <c r="D56" s="17" t="s">
        <v>67</v>
      </c>
      <c r="E56" s="21">
        <v>0</v>
      </c>
      <c r="F56" s="262">
        <v>0</v>
      </c>
    </row>
    <row r="57" spans="3:6" ht="15" x14ac:dyDescent="0.2">
      <c r="C57" s="29" t="s">
        <v>134</v>
      </c>
      <c r="D57" s="17" t="s">
        <v>69</v>
      </c>
      <c r="E57" s="21">
        <v>0</v>
      </c>
      <c r="F57" s="262">
        <v>0</v>
      </c>
    </row>
    <row r="58" spans="3:6" ht="15" x14ac:dyDescent="0.2">
      <c r="C58" s="29" t="s">
        <v>135</v>
      </c>
      <c r="D58" s="17" t="s">
        <v>71</v>
      </c>
      <c r="E58" s="21">
        <v>0</v>
      </c>
      <c r="F58" s="262">
        <v>0</v>
      </c>
    </row>
    <row r="59" spans="3:6" ht="15" x14ac:dyDescent="0.2">
      <c r="C59" s="38" t="s">
        <v>136</v>
      </c>
      <c r="D59" s="17" t="s">
        <v>73</v>
      </c>
      <c r="E59" s="21">
        <v>175084235</v>
      </c>
      <c r="F59" s="262">
        <v>175084235</v>
      </c>
    </row>
    <row r="60" spans="3:6" ht="15" x14ac:dyDescent="0.2">
      <c r="C60" s="19" t="s">
        <v>66</v>
      </c>
      <c r="D60" s="17" t="s">
        <v>75</v>
      </c>
      <c r="E60" s="21">
        <v>4669564.67</v>
      </c>
      <c r="F60" s="262">
        <v>4669564.67</v>
      </c>
    </row>
    <row r="61" spans="3:6" ht="15" x14ac:dyDescent="0.2">
      <c r="C61" s="19" t="s">
        <v>68</v>
      </c>
      <c r="D61" s="17" t="s">
        <v>77</v>
      </c>
      <c r="E61" s="21">
        <v>1162263365</v>
      </c>
      <c r="F61" s="262">
        <v>1156045319</v>
      </c>
    </row>
    <row r="62" spans="3:6" ht="15" x14ac:dyDescent="0.2">
      <c r="C62" s="16" t="s">
        <v>70</v>
      </c>
      <c r="D62" s="17" t="s">
        <v>78</v>
      </c>
      <c r="E62" s="21">
        <v>556232539</v>
      </c>
      <c r="F62" s="262">
        <v>560713921.35000002</v>
      </c>
    </row>
    <row r="63" spans="3:6" ht="15" x14ac:dyDescent="0.2">
      <c r="C63" s="29" t="s">
        <v>72</v>
      </c>
      <c r="D63" s="17" t="s">
        <v>79</v>
      </c>
      <c r="E63" s="21">
        <v>33827841</v>
      </c>
      <c r="F63" s="262">
        <v>45610316.130000003</v>
      </c>
    </row>
    <row r="64" spans="3:6" ht="15" x14ac:dyDescent="0.2">
      <c r="C64" s="29" t="s">
        <v>74</v>
      </c>
      <c r="D64" s="17" t="s">
        <v>82</v>
      </c>
      <c r="E64" s="21">
        <v>0</v>
      </c>
      <c r="F64" s="262">
        <v>0</v>
      </c>
    </row>
    <row r="65" spans="3:18" ht="15" x14ac:dyDescent="0.2">
      <c r="C65" s="29" t="s">
        <v>76</v>
      </c>
      <c r="D65" s="17" t="s">
        <v>84</v>
      </c>
      <c r="E65" s="21">
        <v>25821</v>
      </c>
      <c r="F65" s="262">
        <v>25821</v>
      </c>
    </row>
    <row r="66" spans="3:18" ht="38.25" customHeight="1" x14ac:dyDescent="0.2">
      <c r="C66" s="39" t="s">
        <v>129</v>
      </c>
      <c r="D66" s="17" t="s">
        <v>86</v>
      </c>
      <c r="E66" s="21">
        <v>184908673</v>
      </c>
      <c r="F66" s="262">
        <v>190357747</v>
      </c>
    </row>
    <row r="67" spans="3:18" ht="25.5" x14ac:dyDescent="0.2">
      <c r="C67" s="24" t="s">
        <v>130</v>
      </c>
      <c r="D67" s="17" t="s">
        <v>87</v>
      </c>
      <c r="E67" s="21">
        <v>0</v>
      </c>
      <c r="F67" s="262">
        <v>0</v>
      </c>
    </row>
    <row r="68" spans="3:18" ht="31.5" customHeight="1" x14ac:dyDescent="0.2">
      <c r="C68" s="39" t="s">
        <v>555</v>
      </c>
      <c r="D68" s="17" t="s">
        <v>89</v>
      </c>
      <c r="E68" s="21">
        <v>38914623</v>
      </c>
      <c r="F68" s="262">
        <v>38914622.520000003</v>
      </c>
    </row>
    <row r="69" spans="3:18" ht="15" x14ac:dyDescent="0.2">
      <c r="C69" s="39" t="s">
        <v>132</v>
      </c>
      <c r="D69" s="17" t="s">
        <v>91</v>
      </c>
      <c r="E69" s="21">
        <v>0</v>
      </c>
      <c r="F69" s="252">
        <v>0</v>
      </c>
    </row>
    <row r="70" spans="3:18" ht="28.5" customHeight="1" x14ac:dyDescent="0.2">
      <c r="C70" s="39" t="s">
        <v>80</v>
      </c>
      <c r="D70" s="17"/>
      <c r="E70" s="21"/>
      <c r="F70" s="252"/>
    </row>
    <row r="71" spans="3:18" ht="15" x14ac:dyDescent="0.2">
      <c r="C71" s="24" t="s">
        <v>81</v>
      </c>
      <c r="D71" s="17" t="s">
        <v>92</v>
      </c>
      <c r="E71" s="21">
        <v>4481383</v>
      </c>
      <c r="F71" s="262"/>
    </row>
    <row r="72" spans="3:18" ht="15" x14ac:dyDescent="0.2">
      <c r="C72" s="24" t="s">
        <v>83</v>
      </c>
      <c r="D72" s="17" t="s">
        <v>98</v>
      </c>
      <c r="E72" s="21">
        <v>0</v>
      </c>
      <c r="F72" s="252">
        <v>87810541</v>
      </c>
    </row>
    <row r="73" spans="3:18" ht="15" x14ac:dyDescent="0.2">
      <c r="C73" s="29" t="s">
        <v>85</v>
      </c>
      <c r="D73" s="17" t="s">
        <v>99</v>
      </c>
      <c r="E73" s="21">
        <v>0</v>
      </c>
    </row>
    <row r="74" spans="3:18" ht="25.5" x14ac:dyDescent="0.2">
      <c r="C74" s="78" t="s">
        <v>142</v>
      </c>
      <c r="D74" s="79" t="s">
        <v>100</v>
      </c>
      <c r="E74" s="249">
        <f>E51+E60+E61+E62-E63+E64-E65+E66-E67+E68-E69+E71-E72-E73-1</f>
        <v>2047440100.6700001</v>
      </c>
      <c r="F74" s="266">
        <f>F51+F60+F61+F62-F63+F64-F65+F66-F67+F68-F69+F71-F72-F73</f>
        <v>1947078112.4099998</v>
      </c>
      <c r="G74" s="28"/>
      <c r="H74" s="28"/>
      <c r="I74" s="28"/>
      <c r="J74" s="28"/>
      <c r="K74" s="28"/>
    </row>
    <row r="75" spans="3:18" ht="15" x14ac:dyDescent="0.2">
      <c r="C75" s="29" t="s">
        <v>88</v>
      </c>
      <c r="D75" s="17" t="s">
        <v>101</v>
      </c>
      <c r="E75" s="21"/>
    </row>
    <row r="76" spans="3:18" ht="15" x14ac:dyDescent="0.2">
      <c r="C76" s="29" t="s">
        <v>90</v>
      </c>
      <c r="D76" s="17" t="s">
        <v>102</v>
      </c>
      <c r="E76" s="21"/>
    </row>
    <row r="77" spans="3:18" ht="15" x14ac:dyDescent="0.2">
      <c r="C77" s="81" t="s">
        <v>143</v>
      </c>
      <c r="D77" s="79" t="s">
        <v>101</v>
      </c>
      <c r="E77" s="249">
        <f>E74+E75+E76</f>
        <v>2047440100.6700001</v>
      </c>
      <c r="F77" s="266">
        <f>F74+F75+F76</f>
        <v>1947078112.4099998</v>
      </c>
      <c r="J77" s="28">
        <f>F77+F39+F38+F37+F34</f>
        <v>2937078043.3599997</v>
      </c>
      <c r="M77" s="28">
        <f>E77+E39+E38+E37+E34</f>
        <v>3077079066.6700001</v>
      </c>
      <c r="O77" s="102" t="s">
        <v>326</v>
      </c>
    </row>
    <row r="80" spans="3:18" x14ac:dyDescent="0.2">
      <c r="M80" s="473" t="s">
        <v>327</v>
      </c>
      <c r="N80" s="473"/>
      <c r="O80" s="473"/>
      <c r="P80" s="473"/>
      <c r="Q80" s="473"/>
      <c r="R80" s="473"/>
    </row>
    <row r="81" spans="1:20" x14ac:dyDescent="0.2">
      <c r="I81" s="474">
        <v>2025</v>
      </c>
      <c r="J81" s="28">
        <f>F24+F30+F31</f>
        <v>2937078043.3270011</v>
      </c>
      <c r="K81" s="28">
        <f>F34+F37+F38+F39+F74</f>
        <v>2937078043.3599997</v>
      </c>
      <c r="L81" s="474">
        <v>2024</v>
      </c>
      <c r="M81" s="28">
        <f>E24+E30+E31</f>
        <v>3077079067</v>
      </c>
      <c r="N81" s="28">
        <f>E34+E37+E38+E39+E74</f>
        <v>3077079066.6700001</v>
      </c>
      <c r="P81" s="475"/>
      <c r="Q81" s="28"/>
      <c r="R81" s="28"/>
    </row>
    <row r="82" spans="1:20" x14ac:dyDescent="0.2">
      <c r="C82" s="476" t="s">
        <v>93</v>
      </c>
      <c r="D82" s="476"/>
      <c r="E82" s="476"/>
      <c r="I82" s="474"/>
      <c r="J82" s="28">
        <f>K81-J81</f>
        <v>3.2998561859130859E-2</v>
      </c>
      <c r="L82" s="474"/>
      <c r="M82" s="28">
        <f>N81-M81</f>
        <v>-0.32999992370605469</v>
      </c>
      <c r="P82" s="475"/>
      <c r="Q82" s="28"/>
    </row>
    <row r="83" spans="1:20" x14ac:dyDescent="0.2">
      <c r="C83" s="476" t="s">
        <v>630</v>
      </c>
      <c r="D83" s="476"/>
      <c r="E83" s="476"/>
      <c r="I83" s="474"/>
      <c r="J83" s="28">
        <f>F36-F37-F38-F42-F45-F48</f>
        <v>1947078112.0770013</v>
      </c>
      <c r="K83" s="28">
        <f>F77</f>
        <v>1947078112.4099998</v>
      </c>
      <c r="L83" s="474"/>
      <c r="M83" s="28">
        <f>E36-E37-E38-E42-E45-E48</f>
        <v>2047440101</v>
      </c>
      <c r="N83" s="28">
        <f>E77</f>
        <v>2047440100.6700001</v>
      </c>
      <c r="P83" s="475"/>
      <c r="Q83" s="28"/>
      <c r="R83" s="28"/>
    </row>
    <row r="84" spans="1:20" x14ac:dyDescent="0.2">
      <c r="C84" s="30"/>
      <c r="D84" s="30"/>
      <c r="E84" s="30"/>
      <c r="J84" s="28">
        <f>K83-J83</f>
        <v>0.33299851417541504</v>
      </c>
      <c r="M84" s="28">
        <f>N83-M83</f>
        <v>-0.32999992370605469</v>
      </c>
      <c r="Q84" s="28"/>
    </row>
    <row r="85" spans="1:20" x14ac:dyDescent="0.2">
      <c r="C85" s="31"/>
      <c r="D85" s="32"/>
      <c r="E85" s="30"/>
    </row>
    <row r="86" spans="1:20" x14ac:dyDescent="0.2">
      <c r="E86" s="457" t="s">
        <v>610</v>
      </c>
      <c r="F86" s="457"/>
    </row>
    <row r="87" spans="1:20" x14ac:dyDescent="0.2">
      <c r="A87" s="32"/>
      <c r="B87" s="32"/>
      <c r="C87" s="31" t="s">
        <v>301</v>
      </c>
      <c r="D87" s="32"/>
      <c r="E87" s="458" t="s">
        <v>611</v>
      </c>
      <c r="F87" s="458"/>
    </row>
    <row r="88" spans="1:20" ht="12.75" customHeight="1" x14ac:dyDescent="0.2">
      <c r="A88" s="477" t="s">
        <v>94</v>
      </c>
      <c r="B88" s="478"/>
      <c r="C88" s="479"/>
      <c r="D88" s="483" t="s">
        <v>7</v>
      </c>
      <c r="E88" s="484"/>
      <c r="F88" s="484"/>
    </row>
    <row r="89" spans="1:20" ht="25.5" x14ac:dyDescent="0.2">
      <c r="A89" s="480"/>
      <c r="B89" s="481"/>
      <c r="C89" s="482"/>
      <c r="D89" s="483"/>
      <c r="E89" s="250" t="s">
        <v>628</v>
      </c>
      <c r="F89" s="260" t="s">
        <v>629</v>
      </c>
      <c r="Q89" s="190" t="s">
        <v>93</v>
      </c>
      <c r="R89" s="176"/>
      <c r="S89" s="176"/>
      <c r="T89" s="176"/>
    </row>
    <row r="90" spans="1:20" x14ac:dyDescent="0.2">
      <c r="A90" s="485" t="s">
        <v>303</v>
      </c>
      <c r="B90" s="486"/>
      <c r="C90" s="487"/>
      <c r="D90" s="91" t="s">
        <v>304</v>
      </c>
      <c r="E90" s="273">
        <v>1</v>
      </c>
      <c r="F90" s="273">
        <v>2</v>
      </c>
    </row>
    <row r="91" spans="1:20" x14ac:dyDescent="0.2">
      <c r="A91" s="70"/>
      <c r="B91" s="192"/>
      <c r="C91" s="71"/>
      <c r="D91" s="68"/>
      <c r="E91" s="273"/>
    </row>
    <row r="92" spans="1:20" ht="15" x14ac:dyDescent="0.2">
      <c r="A92" s="466" t="s">
        <v>145</v>
      </c>
      <c r="B92" s="193"/>
      <c r="C92" s="81" t="s">
        <v>146</v>
      </c>
      <c r="D92" s="81" t="s">
        <v>11</v>
      </c>
      <c r="E92" s="40">
        <f>E93+E94-E95+E96</f>
        <v>1132012150.3799999</v>
      </c>
      <c r="F92" s="40">
        <f>F93+F94-F95+F96</f>
        <v>847335409</v>
      </c>
    </row>
    <row r="93" spans="1:20" ht="15" x14ac:dyDescent="0.2">
      <c r="A93" s="470"/>
      <c r="B93" s="171"/>
      <c r="C93" s="43" t="s">
        <v>147</v>
      </c>
      <c r="D93" s="44" t="s">
        <v>13</v>
      </c>
      <c r="E93" s="251">
        <v>1104378810.6800001</v>
      </c>
      <c r="F93" s="251">
        <v>809689207</v>
      </c>
    </row>
    <row r="94" spans="1:20" ht="15" x14ac:dyDescent="0.2">
      <c r="A94" s="470"/>
      <c r="B94" s="171"/>
      <c r="C94" s="47" t="s">
        <v>148</v>
      </c>
      <c r="D94" s="44" t="s">
        <v>14</v>
      </c>
      <c r="E94" s="244">
        <v>28795663.580000002</v>
      </c>
      <c r="F94" s="244">
        <v>38241554</v>
      </c>
      <c r="L94" t="s">
        <v>305</v>
      </c>
    </row>
    <row r="95" spans="1:20" ht="15" x14ac:dyDescent="0.2">
      <c r="A95" s="470"/>
      <c r="B95" s="171"/>
      <c r="C95" s="47" t="s">
        <v>149</v>
      </c>
      <c r="D95" s="44" t="s">
        <v>16</v>
      </c>
      <c r="E95" s="244">
        <v>1162323.8799999999</v>
      </c>
      <c r="F95" s="244">
        <v>595352</v>
      </c>
    </row>
    <row r="96" spans="1:20" ht="15" x14ac:dyDescent="0.2">
      <c r="A96" s="467"/>
      <c r="B96" s="94"/>
      <c r="C96" s="47" t="s">
        <v>150</v>
      </c>
      <c r="D96" s="44" t="s">
        <v>19</v>
      </c>
      <c r="E96" s="244">
        <v>0</v>
      </c>
      <c r="F96" s="244">
        <v>0</v>
      </c>
    </row>
    <row r="97" spans="1:7" ht="25.5" x14ac:dyDescent="0.2">
      <c r="A97" s="466" t="s">
        <v>151</v>
      </c>
      <c r="B97" s="170"/>
      <c r="C97" s="47" t="s">
        <v>152</v>
      </c>
      <c r="D97" s="44" t="s">
        <v>21</v>
      </c>
      <c r="E97" s="244">
        <v>-1465369.6700000018</v>
      </c>
      <c r="F97" s="244">
        <v>20254350</v>
      </c>
    </row>
    <row r="98" spans="1:7" ht="15" x14ac:dyDescent="0.2">
      <c r="A98" s="467"/>
      <c r="B98" s="94"/>
      <c r="C98" s="47" t="s">
        <v>153</v>
      </c>
      <c r="D98" s="44" t="s">
        <v>23</v>
      </c>
      <c r="E98" s="244"/>
      <c r="F98" s="244">
        <v>0</v>
      </c>
    </row>
    <row r="99" spans="1:7" ht="15" x14ac:dyDescent="0.2">
      <c r="A99" s="466" t="s">
        <v>154</v>
      </c>
      <c r="B99" s="170"/>
      <c r="C99" s="47" t="s">
        <v>155</v>
      </c>
      <c r="D99" s="44" t="s">
        <v>25</v>
      </c>
      <c r="E99" s="244">
        <v>0</v>
      </c>
      <c r="F99" s="244">
        <v>0</v>
      </c>
    </row>
    <row r="100" spans="1:7" ht="15" x14ac:dyDescent="0.2">
      <c r="A100" s="470"/>
      <c r="B100" s="171"/>
      <c r="C100" s="49" t="s">
        <v>156</v>
      </c>
      <c r="D100" s="44" t="s">
        <v>26</v>
      </c>
      <c r="E100" s="244">
        <v>0</v>
      </c>
      <c r="F100" s="244">
        <v>0</v>
      </c>
    </row>
    <row r="101" spans="1:7" ht="15" x14ac:dyDescent="0.2">
      <c r="A101" s="467"/>
      <c r="B101" s="94"/>
      <c r="C101" s="49" t="s">
        <v>157</v>
      </c>
      <c r="D101" s="44" t="s">
        <v>28</v>
      </c>
      <c r="E101" s="244">
        <v>0</v>
      </c>
      <c r="F101" s="244">
        <v>0</v>
      </c>
    </row>
    <row r="102" spans="1:7" ht="25.5" x14ac:dyDescent="0.2">
      <c r="A102" s="466" t="s">
        <v>158</v>
      </c>
      <c r="B102" s="170"/>
      <c r="C102" s="47" t="s">
        <v>159</v>
      </c>
      <c r="D102" s="44" t="s">
        <v>30</v>
      </c>
      <c r="E102" s="244">
        <v>0</v>
      </c>
      <c r="F102" s="244">
        <v>0</v>
      </c>
    </row>
    <row r="103" spans="1:7" ht="15" x14ac:dyDescent="0.2">
      <c r="A103" s="470"/>
      <c r="B103" s="171"/>
      <c r="C103" s="49" t="s">
        <v>160</v>
      </c>
      <c r="D103" s="44" t="s">
        <v>32</v>
      </c>
      <c r="E103" s="244">
        <v>0</v>
      </c>
      <c r="F103" s="244">
        <v>0</v>
      </c>
    </row>
    <row r="104" spans="1:7" ht="15" x14ac:dyDescent="0.2">
      <c r="A104" s="467"/>
      <c r="B104" s="94"/>
      <c r="C104" s="49" t="s">
        <v>161</v>
      </c>
      <c r="D104" s="44" t="s">
        <v>34</v>
      </c>
      <c r="E104" s="244">
        <v>0</v>
      </c>
      <c r="F104" s="244">
        <v>0</v>
      </c>
    </row>
    <row r="105" spans="1:7" ht="15" x14ac:dyDescent="0.2">
      <c r="A105" s="50" t="s">
        <v>162</v>
      </c>
      <c r="B105" s="50"/>
      <c r="C105" s="47" t="s">
        <v>163</v>
      </c>
      <c r="D105" s="44" t="s">
        <v>35</v>
      </c>
      <c r="E105" s="244">
        <v>0</v>
      </c>
      <c r="F105" s="244">
        <v>0</v>
      </c>
    </row>
    <row r="106" spans="1:7" ht="15" x14ac:dyDescent="0.2">
      <c r="A106" s="50" t="s">
        <v>164</v>
      </c>
      <c r="B106" s="50"/>
      <c r="C106" s="47" t="s">
        <v>165</v>
      </c>
      <c r="D106" s="44" t="s">
        <v>36</v>
      </c>
      <c r="E106" s="244">
        <v>0</v>
      </c>
      <c r="F106" s="244">
        <v>0</v>
      </c>
    </row>
    <row r="107" spans="1:7" ht="15" x14ac:dyDescent="0.2">
      <c r="A107" s="50" t="s">
        <v>166</v>
      </c>
      <c r="B107" s="50"/>
      <c r="C107" s="47" t="s">
        <v>167</v>
      </c>
      <c r="D107" s="44" t="s">
        <v>38</v>
      </c>
      <c r="E107" s="244">
        <v>0</v>
      </c>
      <c r="F107" s="244">
        <v>0</v>
      </c>
    </row>
    <row r="108" spans="1:7" ht="25.5" x14ac:dyDescent="0.2">
      <c r="A108" s="50" t="s">
        <v>168</v>
      </c>
      <c r="B108" s="50"/>
      <c r="C108" s="47" t="s">
        <v>169</v>
      </c>
      <c r="D108" s="44" t="s">
        <v>40</v>
      </c>
      <c r="E108" s="244">
        <v>0</v>
      </c>
      <c r="F108" s="244">
        <v>337390</v>
      </c>
    </row>
    <row r="109" spans="1:7" ht="15" x14ac:dyDescent="0.2">
      <c r="A109" s="466" t="s">
        <v>170</v>
      </c>
      <c r="B109" s="170"/>
      <c r="C109" s="47" t="s">
        <v>171</v>
      </c>
      <c r="D109" s="44" t="s">
        <v>41</v>
      </c>
      <c r="E109" s="244">
        <v>8036072.7699999996</v>
      </c>
      <c r="F109" s="244">
        <v>83992316</v>
      </c>
    </row>
    <row r="110" spans="1:7" ht="15" x14ac:dyDescent="0.2">
      <c r="A110" s="470"/>
      <c r="B110" s="171"/>
      <c r="C110" s="47" t="s">
        <v>172</v>
      </c>
      <c r="D110" s="44" t="s">
        <v>43</v>
      </c>
      <c r="E110" s="244">
        <v>475429.92</v>
      </c>
      <c r="F110" s="244">
        <v>526980</v>
      </c>
    </row>
    <row r="111" spans="1:7" ht="15" x14ac:dyDescent="0.2">
      <c r="A111" s="467"/>
      <c r="B111" s="94"/>
      <c r="C111" s="47" t="s">
        <v>173</v>
      </c>
      <c r="D111" s="44" t="s">
        <v>45</v>
      </c>
      <c r="E111" s="244">
        <v>0</v>
      </c>
      <c r="F111" s="244">
        <v>0</v>
      </c>
    </row>
    <row r="112" spans="1:7" ht="31.5" customHeight="1" x14ac:dyDescent="0.2">
      <c r="A112" s="471" t="s">
        <v>174</v>
      </c>
      <c r="B112" s="471"/>
      <c r="C112" s="472"/>
      <c r="D112" s="85" t="s">
        <v>47</v>
      </c>
      <c r="E112" s="52">
        <f>E92+E97-E98+E99+E102+E105+E106+E107+E108+E109</f>
        <v>1138582853.4799998</v>
      </c>
      <c r="F112" s="52">
        <f>F92+F97-F98+F99+F102+F105+F106+F107+F108+F109</f>
        <v>951919465</v>
      </c>
      <c r="G112" s="28"/>
    </row>
    <row r="113" spans="1:6" ht="24.75" customHeight="1" x14ac:dyDescent="0.2">
      <c r="A113" s="466" t="s">
        <v>175</v>
      </c>
      <c r="B113" s="170"/>
      <c r="C113" s="53" t="s">
        <v>176</v>
      </c>
      <c r="D113" s="54" t="s">
        <v>49</v>
      </c>
      <c r="E113" s="244">
        <v>430230096.25000006</v>
      </c>
      <c r="F113" s="244">
        <v>302641851</v>
      </c>
    </row>
    <row r="114" spans="1:6" ht="24.75" customHeight="1" x14ac:dyDescent="0.2">
      <c r="A114" s="470"/>
      <c r="B114" s="171"/>
      <c r="C114" s="55" t="s">
        <v>177</v>
      </c>
      <c r="D114" s="54" t="s">
        <v>51</v>
      </c>
      <c r="E114" s="244">
        <v>5292341.82</v>
      </c>
      <c r="F114" s="244">
        <v>4702092</v>
      </c>
    </row>
    <row r="115" spans="1:6" ht="24.75" customHeight="1" x14ac:dyDescent="0.2">
      <c r="A115" s="470"/>
      <c r="B115" s="171"/>
      <c r="C115" s="53" t="s">
        <v>178</v>
      </c>
      <c r="D115" s="54" t="s">
        <v>52</v>
      </c>
      <c r="E115" s="244">
        <v>265709809.75999999</v>
      </c>
      <c r="F115" s="244">
        <v>255883360</v>
      </c>
    </row>
    <row r="116" spans="1:6" ht="24.75" customHeight="1" x14ac:dyDescent="0.2">
      <c r="A116" s="470"/>
      <c r="B116" s="171"/>
      <c r="C116" s="53" t="s">
        <v>179</v>
      </c>
      <c r="D116" s="54" t="s">
        <v>54</v>
      </c>
      <c r="E116" s="244">
        <v>26359522.850000001</v>
      </c>
      <c r="F116" s="244">
        <v>27308387</v>
      </c>
    </row>
    <row r="117" spans="1:6" ht="24.75" customHeight="1" x14ac:dyDescent="0.2">
      <c r="A117" s="467"/>
      <c r="B117" s="94"/>
      <c r="C117" s="55" t="s">
        <v>180</v>
      </c>
      <c r="D117" s="54" t="s">
        <v>55</v>
      </c>
      <c r="E117" s="244">
        <v>69313.319999999992</v>
      </c>
      <c r="F117" s="244">
        <v>57785</v>
      </c>
    </row>
    <row r="118" spans="1:6" ht="24.75" customHeight="1" x14ac:dyDescent="0.2">
      <c r="A118" s="466" t="s">
        <v>181</v>
      </c>
      <c r="B118" s="170"/>
      <c r="C118" s="53" t="s">
        <v>182</v>
      </c>
      <c r="D118" s="54" t="s">
        <v>57</v>
      </c>
      <c r="E118" s="245">
        <f>E119+E120</f>
        <v>122259865.63000001</v>
      </c>
      <c r="F118" s="245">
        <f>F119+F120</f>
        <v>125120956</v>
      </c>
    </row>
    <row r="119" spans="1:6" ht="24.75" customHeight="1" x14ac:dyDescent="0.2">
      <c r="A119" s="470"/>
      <c r="B119" s="171"/>
      <c r="C119" s="53" t="s">
        <v>183</v>
      </c>
      <c r="D119" s="54" t="s">
        <v>58</v>
      </c>
      <c r="E119" s="244">
        <v>114687566.54000001</v>
      </c>
      <c r="F119" s="244">
        <v>117656504</v>
      </c>
    </row>
    <row r="120" spans="1:6" ht="24.75" customHeight="1" x14ac:dyDescent="0.2">
      <c r="A120" s="467"/>
      <c r="B120" s="94"/>
      <c r="C120" s="53" t="s">
        <v>184</v>
      </c>
      <c r="D120" s="54" t="s">
        <v>60</v>
      </c>
      <c r="E120" s="244">
        <v>7572299.0900000008</v>
      </c>
      <c r="F120" s="244">
        <v>7464452</v>
      </c>
    </row>
    <row r="121" spans="1:6" ht="24.75" customHeight="1" x14ac:dyDescent="0.2">
      <c r="A121" s="466" t="s">
        <v>185</v>
      </c>
      <c r="B121" s="170"/>
      <c r="C121" s="53" t="s">
        <v>186</v>
      </c>
      <c r="D121" s="54" t="s">
        <v>61</v>
      </c>
      <c r="E121" s="174">
        <f>E122+E123+E124-E125</f>
        <v>113474682.65000001</v>
      </c>
      <c r="F121" s="174">
        <f>F122+F123+F124-F125</f>
        <v>134425353</v>
      </c>
    </row>
    <row r="122" spans="1:6" ht="24.75" customHeight="1" x14ac:dyDescent="0.2">
      <c r="A122" s="470"/>
      <c r="B122" s="171"/>
      <c r="C122" s="53" t="s">
        <v>187</v>
      </c>
      <c r="D122" s="54" t="s">
        <v>62</v>
      </c>
      <c r="E122" s="244">
        <v>108213401.06</v>
      </c>
      <c r="F122" s="244">
        <v>131569064</v>
      </c>
    </row>
    <row r="123" spans="1:6" ht="24.75" customHeight="1" x14ac:dyDescent="0.2">
      <c r="A123" s="470"/>
      <c r="B123" s="171"/>
      <c r="C123" s="57" t="s">
        <v>188</v>
      </c>
      <c r="D123" s="54" t="s">
        <v>63</v>
      </c>
      <c r="E123" s="244">
        <v>5940532.8899999997</v>
      </c>
      <c r="F123" s="244">
        <v>2859134</v>
      </c>
    </row>
    <row r="124" spans="1:6" ht="24.75" customHeight="1" x14ac:dyDescent="0.2">
      <c r="A124" s="470"/>
      <c r="B124" s="171"/>
      <c r="C124" s="57" t="s">
        <v>306</v>
      </c>
      <c r="D124" s="54" t="s">
        <v>64</v>
      </c>
      <c r="E124" s="244">
        <v>0</v>
      </c>
      <c r="F124" s="244">
        <v>0</v>
      </c>
    </row>
    <row r="125" spans="1:6" ht="24.75" customHeight="1" x14ac:dyDescent="0.2">
      <c r="A125" s="470"/>
      <c r="B125" s="171"/>
      <c r="C125" s="53" t="s">
        <v>189</v>
      </c>
      <c r="D125" s="54" t="s">
        <v>65</v>
      </c>
      <c r="E125" s="244">
        <v>679251.3</v>
      </c>
      <c r="F125" s="244">
        <v>2845</v>
      </c>
    </row>
    <row r="126" spans="1:6" ht="24.75" customHeight="1" x14ac:dyDescent="0.2">
      <c r="A126" s="470"/>
      <c r="B126" s="171"/>
      <c r="C126" s="53" t="s">
        <v>190</v>
      </c>
      <c r="D126" s="54" t="s">
        <v>67</v>
      </c>
      <c r="E126" s="245">
        <f>E127-E128</f>
        <v>-3537465.36</v>
      </c>
      <c r="F126" s="245">
        <f>F127-F128</f>
        <v>315964</v>
      </c>
    </row>
    <row r="127" spans="1:6" ht="24.75" customHeight="1" x14ac:dyDescent="0.2">
      <c r="A127" s="470"/>
      <c r="B127" s="171"/>
      <c r="C127" s="53" t="s">
        <v>191</v>
      </c>
      <c r="D127" s="54" t="s">
        <v>69</v>
      </c>
      <c r="E127" s="244">
        <v>257498.54</v>
      </c>
      <c r="F127" s="244">
        <v>1121189</v>
      </c>
    </row>
    <row r="128" spans="1:6" ht="24.75" customHeight="1" x14ac:dyDescent="0.2">
      <c r="A128" s="467"/>
      <c r="B128" s="94"/>
      <c r="C128" s="53" t="s">
        <v>192</v>
      </c>
      <c r="D128" s="54" t="s">
        <v>71</v>
      </c>
      <c r="E128" s="244">
        <v>3794963.9</v>
      </c>
      <c r="F128" s="244">
        <v>805225</v>
      </c>
    </row>
    <row r="129" spans="1:6" ht="24.75" customHeight="1" x14ac:dyDescent="0.2">
      <c r="A129" s="466" t="s">
        <v>193</v>
      </c>
      <c r="B129" s="170"/>
      <c r="C129" s="53" t="s">
        <v>507</v>
      </c>
      <c r="D129" s="178" t="s">
        <v>73</v>
      </c>
      <c r="E129" s="246">
        <f>SUM(E130:E147)</f>
        <v>131022392.56</v>
      </c>
      <c r="F129" s="246">
        <f>SUM(F130:F147)</f>
        <v>134808305</v>
      </c>
    </row>
    <row r="130" spans="1:6" ht="24.75" customHeight="1" x14ac:dyDescent="0.2">
      <c r="A130" s="470"/>
      <c r="B130" s="171"/>
      <c r="C130" s="55" t="s">
        <v>195</v>
      </c>
      <c r="D130" s="54" t="s">
        <v>75</v>
      </c>
      <c r="E130" s="247">
        <v>87371321.400000006</v>
      </c>
      <c r="F130" s="247">
        <v>71905066</v>
      </c>
    </row>
    <row r="131" spans="1:6" ht="24.75" customHeight="1" x14ac:dyDescent="0.2">
      <c r="A131" s="470"/>
      <c r="B131" s="171"/>
      <c r="C131" s="55" t="s">
        <v>508</v>
      </c>
      <c r="D131" s="54" t="s">
        <v>77</v>
      </c>
      <c r="E131" s="247">
        <v>4793890.88</v>
      </c>
      <c r="F131" s="247">
        <v>4637891</v>
      </c>
    </row>
    <row r="132" spans="1:6" ht="24.75" customHeight="1" x14ac:dyDescent="0.2">
      <c r="A132" s="470"/>
      <c r="B132" s="171"/>
      <c r="C132" s="55" t="s">
        <v>509</v>
      </c>
      <c r="D132" s="54" t="s">
        <v>78</v>
      </c>
      <c r="E132" s="247">
        <v>0</v>
      </c>
      <c r="F132" s="247">
        <v>0</v>
      </c>
    </row>
    <row r="133" spans="1:6" ht="24.75" customHeight="1" x14ac:dyDescent="0.2">
      <c r="A133" s="470"/>
      <c r="B133" s="171"/>
      <c r="C133" s="101" t="s">
        <v>314</v>
      </c>
      <c r="D133" s="54" t="s">
        <v>79</v>
      </c>
      <c r="E133" s="247">
        <v>0</v>
      </c>
      <c r="F133" s="247">
        <v>0</v>
      </c>
    </row>
    <row r="134" spans="1:6" ht="24.75" customHeight="1" x14ac:dyDescent="0.2">
      <c r="A134" s="470"/>
      <c r="B134" s="171"/>
      <c r="C134" s="55" t="s">
        <v>510</v>
      </c>
      <c r="D134" s="54" t="s">
        <v>82</v>
      </c>
      <c r="E134" s="247">
        <v>0</v>
      </c>
      <c r="F134" s="247">
        <v>0</v>
      </c>
    </row>
    <row r="135" spans="1:6" ht="24.75" customHeight="1" x14ac:dyDescent="0.2">
      <c r="A135" s="470"/>
      <c r="B135" s="171"/>
      <c r="C135" s="101" t="s">
        <v>314</v>
      </c>
      <c r="D135" s="54" t="s">
        <v>84</v>
      </c>
      <c r="E135" s="247">
        <v>0</v>
      </c>
      <c r="F135" s="247">
        <v>0</v>
      </c>
    </row>
    <row r="136" spans="1:6" ht="15" x14ac:dyDescent="0.2">
      <c r="A136" s="470"/>
      <c r="B136" s="171"/>
      <c r="C136" s="55" t="s">
        <v>511</v>
      </c>
      <c r="D136" s="54" t="s">
        <v>86</v>
      </c>
      <c r="E136" s="247">
        <v>0</v>
      </c>
      <c r="F136" s="247">
        <v>0</v>
      </c>
    </row>
    <row r="137" spans="1:6" ht="15" x14ac:dyDescent="0.2">
      <c r="A137" s="470"/>
      <c r="B137" s="171"/>
      <c r="C137" s="101" t="s">
        <v>314</v>
      </c>
      <c r="D137" s="54" t="s">
        <v>87</v>
      </c>
      <c r="E137" s="247">
        <v>0</v>
      </c>
      <c r="F137" s="247">
        <v>0</v>
      </c>
    </row>
    <row r="138" spans="1:6" ht="38.25" x14ac:dyDescent="0.2">
      <c r="A138" s="470"/>
      <c r="B138" s="171"/>
      <c r="C138" s="55" t="s">
        <v>512</v>
      </c>
      <c r="D138" s="54" t="s">
        <v>89</v>
      </c>
      <c r="E138" s="247">
        <v>7014037.0699999994</v>
      </c>
      <c r="F138" s="247">
        <v>8826982</v>
      </c>
    </row>
    <row r="139" spans="1:6" ht="15" x14ac:dyDescent="0.2">
      <c r="A139" s="470"/>
      <c r="B139" s="171"/>
      <c r="C139" s="55" t="s">
        <v>513</v>
      </c>
      <c r="D139" s="54" t="s">
        <v>91</v>
      </c>
      <c r="E139" s="247">
        <v>351798.7</v>
      </c>
      <c r="F139" s="247">
        <v>18851234</v>
      </c>
    </row>
    <row r="140" spans="1:6" ht="33" customHeight="1" x14ac:dyDescent="0.2">
      <c r="A140" s="470"/>
      <c r="B140" s="171"/>
      <c r="C140" s="55" t="s">
        <v>514</v>
      </c>
      <c r="D140" s="54" t="s">
        <v>92</v>
      </c>
      <c r="E140" s="247">
        <v>0</v>
      </c>
      <c r="F140" s="247"/>
    </row>
    <row r="141" spans="1:6" ht="33" customHeight="1" x14ac:dyDescent="0.2">
      <c r="A141" s="470"/>
      <c r="B141" s="171"/>
      <c r="C141" s="61" t="s">
        <v>307</v>
      </c>
      <c r="D141" s="54" t="s">
        <v>98</v>
      </c>
      <c r="E141" s="244">
        <v>0</v>
      </c>
      <c r="F141" s="244"/>
    </row>
    <row r="142" spans="1:6" ht="33" customHeight="1" x14ac:dyDescent="0.2">
      <c r="A142" s="470"/>
      <c r="B142" s="171"/>
      <c r="C142" s="61" t="s">
        <v>308</v>
      </c>
      <c r="D142" s="54" t="s">
        <v>99</v>
      </c>
      <c r="E142" s="244">
        <v>0</v>
      </c>
      <c r="F142" s="244"/>
    </row>
    <row r="143" spans="1:6" ht="15" x14ac:dyDescent="0.2">
      <c r="A143" s="470"/>
      <c r="B143" s="171"/>
      <c r="C143" s="55" t="s">
        <v>515</v>
      </c>
      <c r="D143" s="54" t="s">
        <v>100</v>
      </c>
      <c r="E143" s="247">
        <v>0</v>
      </c>
      <c r="F143" s="247"/>
    </row>
    <row r="144" spans="1:6" ht="15" x14ac:dyDescent="0.2">
      <c r="A144" s="94"/>
      <c r="B144" s="94"/>
      <c r="C144" s="55" t="s">
        <v>309</v>
      </c>
      <c r="D144" s="54" t="s">
        <v>101</v>
      </c>
      <c r="E144" s="244">
        <v>0</v>
      </c>
      <c r="F144" s="244"/>
    </row>
    <row r="145" spans="1:6" ht="15" x14ac:dyDescent="0.2">
      <c r="A145" s="94"/>
      <c r="B145" s="94"/>
      <c r="C145" s="55" t="s">
        <v>310</v>
      </c>
      <c r="D145" s="54" t="s">
        <v>102</v>
      </c>
      <c r="E145" s="244">
        <v>0</v>
      </c>
      <c r="F145" s="244"/>
    </row>
    <row r="146" spans="1:6" ht="15" x14ac:dyDescent="0.2">
      <c r="A146" s="94"/>
      <c r="B146" s="94"/>
      <c r="C146" s="55" t="s">
        <v>311</v>
      </c>
      <c r="D146" s="54" t="s">
        <v>103</v>
      </c>
      <c r="E146" s="244">
        <v>0</v>
      </c>
      <c r="F146" s="244"/>
    </row>
    <row r="147" spans="1:6" ht="15" x14ac:dyDescent="0.2">
      <c r="A147" s="94"/>
      <c r="B147" s="94"/>
      <c r="C147" s="55" t="s">
        <v>312</v>
      </c>
      <c r="D147" s="178" t="s">
        <v>104</v>
      </c>
      <c r="E147" s="248">
        <v>31491344.510000005</v>
      </c>
      <c r="F147" s="252">
        <v>30587132</v>
      </c>
    </row>
    <row r="148" spans="1:6" ht="14.25" x14ac:dyDescent="0.2">
      <c r="A148" s="466">
        <v>14</v>
      </c>
      <c r="B148" s="170"/>
      <c r="C148" s="53" t="s">
        <v>313</v>
      </c>
      <c r="D148" s="54" t="s">
        <v>105</v>
      </c>
      <c r="E148" s="246">
        <f>E149-E150</f>
        <v>-28069</v>
      </c>
      <c r="F148" s="246">
        <f>F149-F150</f>
        <v>8269620.79</v>
      </c>
    </row>
    <row r="149" spans="1:6" ht="15" x14ac:dyDescent="0.2">
      <c r="A149" s="470"/>
      <c r="B149" s="171"/>
      <c r="C149" s="53" t="s">
        <v>207</v>
      </c>
      <c r="D149" s="54" t="s">
        <v>106</v>
      </c>
      <c r="E149" s="248">
        <v>0</v>
      </c>
      <c r="F149" s="252">
        <v>8339483.79</v>
      </c>
    </row>
    <row r="150" spans="1:6" ht="15" x14ac:dyDescent="0.2">
      <c r="A150" s="467"/>
      <c r="B150" s="94"/>
      <c r="C150" s="53" t="s">
        <v>208</v>
      </c>
      <c r="D150" s="54" t="s">
        <v>107</v>
      </c>
      <c r="E150" s="248">
        <v>28069</v>
      </c>
      <c r="F150" s="252">
        <v>69863</v>
      </c>
    </row>
    <row r="151" spans="1:6" ht="23.25" customHeight="1" x14ac:dyDescent="0.2">
      <c r="A151" s="461" t="s">
        <v>209</v>
      </c>
      <c r="B151" s="461"/>
      <c r="C151" s="461"/>
      <c r="D151" s="54" t="s">
        <v>109</v>
      </c>
      <c r="E151" s="245">
        <f>E113+E114+E115+E116-E117+E118+E121+E126+E129+E148</f>
        <v>1090713863.8399999</v>
      </c>
      <c r="F151" s="245">
        <f>F113+F114+F115+F116-F117+F118+F121+F126+F129+F148-2</f>
        <v>993418101.78999996</v>
      </c>
    </row>
    <row r="152" spans="1:6" ht="14.25" x14ac:dyDescent="0.2">
      <c r="A152" s="468" t="s">
        <v>97</v>
      </c>
      <c r="B152" s="468"/>
      <c r="C152" s="469"/>
      <c r="D152" s="54"/>
      <c r="E152" s="245"/>
      <c r="F152" s="255"/>
    </row>
    <row r="153" spans="1:6" ht="14.25" x14ac:dyDescent="0.2">
      <c r="A153" s="459"/>
      <c r="B153" s="166"/>
      <c r="C153" s="86" t="s">
        <v>210</v>
      </c>
      <c r="D153" s="54" t="s">
        <v>110</v>
      </c>
      <c r="E153" s="350">
        <f>IF(E112&gt;E151,E112-E151,0)</f>
        <v>47868989.639999866</v>
      </c>
      <c r="F153" s="350">
        <f>IF(F112&gt;F151,F112-F151,0)</f>
        <v>0</v>
      </c>
    </row>
    <row r="154" spans="1:6" ht="15" x14ac:dyDescent="0.2">
      <c r="A154" s="460"/>
      <c r="B154" s="167"/>
      <c r="C154" s="86" t="s">
        <v>211</v>
      </c>
      <c r="D154" s="54" t="s">
        <v>111</v>
      </c>
      <c r="E154" s="351">
        <v>0</v>
      </c>
      <c r="F154" s="350">
        <f>IF(F112&lt;F151,F151-F112,0)</f>
        <v>41498636.789999962</v>
      </c>
    </row>
    <row r="155" spans="1:6" ht="15" x14ac:dyDescent="0.2">
      <c r="A155" s="50" t="s">
        <v>212</v>
      </c>
      <c r="B155" s="50"/>
      <c r="C155" s="55" t="s">
        <v>213</v>
      </c>
      <c r="D155" s="54" t="s">
        <v>112</v>
      </c>
      <c r="E155" s="244">
        <v>0</v>
      </c>
      <c r="F155" s="244">
        <v>0</v>
      </c>
    </row>
    <row r="156" spans="1:6" ht="15" x14ac:dyDescent="0.2">
      <c r="A156" s="50" t="s">
        <v>214</v>
      </c>
      <c r="B156" s="50"/>
      <c r="C156" s="55" t="s">
        <v>215</v>
      </c>
      <c r="D156" s="54" t="s">
        <v>113</v>
      </c>
      <c r="E156" s="244">
        <v>0</v>
      </c>
      <c r="F156" s="244">
        <v>0</v>
      </c>
    </row>
    <row r="157" spans="1:6" ht="19.5" customHeight="1" x14ac:dyDescent="0.2">
      <c r="A157" s="50" t="s">
        <v>216</v>
      </c>
      <c r="B157" s="50"/>
      <c r="C157" s="55" t="s">
        <v>217</v>
      </c>
      <c r="D157" s="54" t="s">
        <v>114</v>
      </c>
      <c r="E157" s="244">
        <v>0</v>
      </c>
      <c r="F157" s="244">
        <v>0</v>
      </c>
    </row>
    <row r="158" spans="1:6" ht="15" x14ac:dyDescent="0.2">
      <c r="A158" s="50" t="s">
        <v>218</v>
      </c>
      <c r="B158" s="50"/>
      <c r="C158" s="53" t="s">
        <v>219</v>
      </c>
      <c r="D158" s="54" t="s">
        <v>115</v>
      </c>
      <c r="E158" s="244">
        <v>0</v>
      </c>
      <c r="F158" s="244">
        <v>0</v>
      </c>
    </row>
    <row r="159" spans="1:6" ht="15" x14ac:dyDescent="0.2">
      <c r="A159" s="50" t="s">
        <v>220</v>
      </c>
      <c r="B159" s="50"/>
      <c r="C159" s="53" t="s">
        <v>221</v>
      </c>
      <c r="D159" s="54" t="s">
        <v>116</v>
      </c>
      <c r="E159" s="244">
        <v>0</v>
      </c>
      <c r="F159" s="244">
        <v>0</v>
      </c>
    </row>
    <row r="160" spans="1:6" ht="15" x14ac:dyDescent="0.2">
      <c r="A160" s="50" t="s">
        <v>222</v>
      </c>
      <c r="B160" s="50"/>
      <c r="C160" s="53" t="s">
        <v>223</v>
      </c>
      <c r="D160" s="54" t="s">
        <v>117</v>
      </c>
      <c r="E160" s="244">
        <v>5504619.1999999993</v>
      </c>
      <c r="F160" s="253">
        <v>8364766</v>
      </c>
    </row>
    <row r="161" spans="1:6" ht="15" x14ac:dyDescent="0.2">
      <c r="A161" s="466" t="s">
        <v>224</v>
      </c>
      <c r="B161" s="170"/>
      <c r="C161" s="53" t="s">
        <v>225</v>
      </c>
      <c r="D161" s="54" t="s">
        <v>118</v>
      </c>
      <c r="E161" s="244">
        <v>3774798.16</v>
      </c>
      <c r="F161" s="253">
        <v>1457427</v>
      </c>
    </row>
    <row r="162" spans="1:6" ht="15" x14ac:dyDescent="0.2">
      <c r="A162" s="467"/>
      <c r="B162" s="94"/>
      <c r="C162" s="53" t="s">
        <v>226</v>
      </c>
      <c r="D162" s="54" t="s">
        <v>119</v>
      </c>
      <c r="E162" s="244">
        <v>37892</v>
      </c>
      <c r="F162" s="254">
        <v>53244</v>
      </c>
    </row>
    <row r="163" spans="1:6" ht="15" x14ac:dyDescent="0.2">
      <c r="A163" s="50" t="s">
        <v>227</v>
      </c>
      <c r="B163" s="50"/>
      <c r="C163" s="55" t="s">
        <v>228</v>
      </c>
      <c r="D163" s="54" t="s">
        <v>242</v>
      </c>
      <c r="E163" s="244">
        <v>0</v>
      </c>
      <c r="F163" s="244">
        <v>0</v>
      </c>
    </row>
    <row r="164" spans="1:6" ht="15" x14ac:dyDescent="0.2">
      <c r="A164" s="50" t="s">
        <v>229</v>
      </c>
      <c r="B164" s="50"/>
      <c r="C164" s="53" t="s">
        <v>230</v>
      </c>
      <c r="D164" s="54" t="s">
        <v>245</v>
      </c>
      <c r="E164" s="244">
        <v>0</v>
      </c>
      <c r="F164" s="244">
        <v>0</v>
      </c>
    </row>
    <row r="165" spans="1:6" ht="15" x14ac:dyDescent="0.2">
      <c r="A165" s="50" t="s">
        <v>231</v>
      </c>
      <c r="B165" s="50"/>
      <c r="C165" s="64" t="s">
        <v>232</v>
      </c>
      <c r="D165" s="54" t="s">
        <v>248</v>
      </c>
      <c r="E165" s="244">
        <v>0</v>
      </c>
      <c r="F165" s="244">
        <v>0</v>
      </c>
    </row>
    <row r="166" spans="1:6" ht="15" x14ac:dyDescent="0.2">
      <c r="A166" s="50" t="s">
        <v>233</v>
      </c>
      <c r="B166" s="50"/>
      <c r="C166" s="53" t="s">
        <v>234</v>
      </c>
      <c r="D166" s="54" t="s">
        <v>250</v>
      </c>
      <c r="E166" s="244">
        <v>16532.689999999999</v>
      </c>
      <c r="F166" s="281">
        <v>1396</v>
      </c>
    </row>
    <row r="167" spans="1:6" ht="14.25" x14ac:dyDescent="0.2">
      <c r="A167" s="468" t="s">
        <v>235</v>
      </c>
      <c r="B167" s="468"/>
      <c r="C167" s="469"/>
      <c r="D167" s="54" t="s">
        <v>253</v>
      </c>
      <c r="E167" s="245">
        <f>E155+E156+E157+E158+E159+E160+E161+E163+E164+E165+E166</f>
        <v>9295950.0499999989</v>
      </c>
      <c r="F167" s="245">
        <f>F155+F156+F157+F158+F159+F160+F161+F163+F164+F165+F166</f>
        <v>9823589</v>
      </c>
    </row>
    <row r="168" spans="1:6" ht="25.5" x14ac:dyDescent="0.2">
      <c r="A168" s="466" t="s">
        <v>236</v>
      </c>
      <c r="B168" s="170"/>
      <c r="C168" s="53" t="s">
        <v>237</v>
      </c>
      <c r="D168" s="54" t="s">
        <v>256</v>
      </c>
      <c r="E168" s="244">
        <f>E169-E170</f>
        <v>52362.76</v>
      </c>
      <c r="F168" s="244">
        <f>F169-F170</f>
        <v>52981</v>
      </c>
    </row>
    <row r="169" spans="1:6" ht="15" x14ac:dyDescent="0.2">
      <c r="A169" s="470"/>
      <c r="B169" s="171"/>
      <c r="C169" s="53" t="s">
        <v>238</v>
      </c>
      <c r="D169" s="54" t="s">
        <v>259</v>
      </c>
      <c r="E169" s="244">
        <v>52362.76</v>
      </c>
      <c r="F169" s="244">
        <v>52981</v>
      </c>
    </row>
    <row r="170" spans="1:6" ht="15" x14ac:dyDescent="0.2">
      <c r="A170" s="467"/>
      <c r="B170" s="94"/>
      <c r="C170" s="53" t="s">
        <v>239</v>
      </c>
      <c r="D170" s="54" t="s">
        <v>262</v>
      </c>
      <c r="E170" s="244">
        <v>0</v>
      </c>
      <c r="F170" s="244">
        <v>0</v>
      </c>
    </row>
    <row r="171" spans="1:6" ht="15" x14ac:dyDescent="0.2">
      <c r="A171" s="50" t="s">
        <v>240</v>
      </c>
      <c r="B171" s="50"/>
      <c r="C171" s="53" t="s">
        <v>241</v>
      </c>
      <c r="D171" s="54" t="s">
        <v>264</v>
      </c>
      <c r="E171" s="244">
        <v>0</v>
      </c>
      <c r="F171" s="244">
        <v>0</v>
      </c>
    </row>
    <row r="172" spans="1:6" ht="15" x14ac:dyDescent="0.2">
      <c r="A172" s="50" t="s">
        <v>243</v>
      </c>
      <c r="B172" s="50"/>
      <c r="C172" s="53" t="s">
        <v>244</v>
      </c>
      <c r="D172" s="54" t="s">
        <v>266</v>
      </c>
      <c r="E172" s="244">
        <v>0</v>
      </c>
      <c r="F172" s="244">
        <v>0</v>
      </c>
    </row>
    <row r="173" spans="1:6" ht="15" x14ac:dyDescent="0.2">
      <c r="A173" s="466" t="s">
        <v>246</v>
      </c>
      <c r="B173" s="170"/>
      <c r="C173" s="53" t="s">
        <v>247</v>
      </c>
      <c r="D173" s="54" t="s">
        <v>268</v>
      </c>
      <c r="E173" s="244">
        <v>23404024.780000005</v>
      </c>
      <c r="F173" s="244">
        <v>20484928</v>
      </c>
    </row>
    <row r="174" spans="1:6" ht="15" x14ac:dyDescent="0.2">
      <c r="A174" s="467"/>
      <c r="B174" s="94"/>
      <c r="C174" s="53" t="s">
        <v>249</v>
      </c>
      <c r="D174" s="54" t="s">
        <v>271</v>
      </c>
      <c r="E174" s="244">
        <v>0</v>
      </c>
      <c r="F174" s="244">
        <v>0</v>
      </c>
    </row>
    <row r="175" spans="1:6" ht="15" x14ac:dyDescent="0.2">
      <c r="A175" s="50" t="s">
        <v>251</v>
      </c>
      <c r="B175" s="50"/>
      <c r="C175" s="64" t="s">
        <v>252</v>
      </c>
      <c r="D175" s="54" t="s">
        <v>273</v>
      </c>
      <c r="E175" s="244">
        <v>0</v>
      </c>
      <c r="F175" s="244">
        <v>0</v>
      </c>
    </row>
    <row r="176" spans="1:6" ht="15" x14ac:dyDescent="0.2">
      <c r="A176" s="65" t="s">
        <v>254</v>
      </c>
      <c r="B176" s="65"/>
      <c r="C176" s="64" t="s">
        <v>255</v>
      </c>
      <c r="D176" s="54" t="s">
        <v>315</v>
      </c>
      <c r="E176" s="244">
        <v>207985.4</v>
      </c>
      <c r="F176" s="244">
        <v>33391</v>
      </c>
    </row>
    <row r="177" spans="1:6" ht="15" x14ac:dyDescent="0.2">
      <c r="A177" s="50" t="s">
        <v>257</v>
      </c>
      <c r="B177" s="50"/>
      <c r="C177" s="53" t="s">
        <v>258</v>
      </c>
      <c r="D177" s="54" t="s">
        <v>276</v>
      </c>
      <c r="E177" s="244">
        <v>15753454.949999999</v>
      </c>
      <c r="F177" s="244">
        <v>26202373</v>
      </c>
    </row>
    <row r="178" spans="1:6" ht="14.25" x14ac:dyDescent="0.2">
      <c r="A178" s="461" t="s">
        <v>260</v>
      </c>
      <c r="B178" s="461"/>
      <c r="C178" s="461"/>
      <c r="D178" s="54" t="s">
        <v>279</v>
      </c>
      <c r="E178" s="246">
        <f>E168+E173+E176+E177</f>
        <v>39417827.890000001</v>
      </c>
      <c r="F178" s="246">
        <f>F168+F173+F176+F177</f>
        <v>46773673</v>
      </c>
    </row>
    <row r="179" spans="1:6" ht="15" x14ac:dyDescent="0.2">
      <c r="A179" s="468" t="s">
        <v>108</v>
      </c>
      <c r="B179" s="468"/>
      <c r="C179" s="469"/>
      <c r="D179" s="54"/>
      <c r="E179" s="244"/>
    </row>
    <row r="180" spans="1:6" ht="15" x14ac:dyDescent="0.2">
      <c r="A180" s="459"/>
      <c r="B180" s="166"/>
      <c r="C180" s="88" t="s">
        <v>261</v>
      </c>
      <c r="D180" s="54" t="s">
        <v>282</v>
      </c>
      <c r="E180" s="351">
        <f>IF(E167&gt;E178,E167-E178,0)</f>
        <v>0</v>
      </c>
      <c r="F180" s="351">
        <f>IF(F167&gt;F178,F167-F178,0)</f>
        <v>0</v>
      </c>
    </row>
    <row r="181" spans="1:6" ht="14.25" x14ac:dyDescent="0.2">
      <c r="A181" s="460"/>
      <c r="B181" s="167"/>
      <c r="C181" s="88" t="s">
        <v>263</v>
      </c>
      <c r="D181" s="54" t="s">
        <v>285</v>
      </c>
      <c r="E181" s="350">
        <f>IF(E178&gt;E167,E178-E167,0)</f>
        <v>30121877.840000004</v>
      </c>
      <c r="F181" s="350">
        <f>IF(F178&gt;F167,F178-F167,0)</f>
        <v>36950084</v>
      </c>
    </row>
    <row r="182" spans="1:6" ht="14.25" x14ac:dyDescent="0.2">
      <c r="A182" s="461" t="s">
        <v>265</v>
      </c>
      <c r="B182" s="461"/>
      <c r="C182" s="461"/>
      <c r="D182" s="54" t="s">
        <v>288</v>
      </c>
      <c r="E182" s="352">
        <f>E112+E167</f>
        <v>1147878803.5299997</v>
      </c>
      <c r="F182" s="352">
        <f>F112+F167</f>
        <v>961743054</v>
      </c>
    </row>
    <row r="183" spans="1:6" ht="14.25" x14ac:dyDescent="0.2">
      <c r="A183" s="461" t="s">
        <v>267</v>
      </c>
      <c r="B183" s="461"/>
      <c r="C183" s="461"/>
      <c r="D183" s="54" t="s">
        <v>291</v>
      </c>
      <c r="E183" s="352">
        <f>E151+E178</f>
        <v>1130131691.73</v>
      </c>
      <c r="F183" s="352">
        <f>F151+F178</f>
        <v>1040191774.79</v>
      </c>
    </row>
    <row r="184" spans="1:6" ht="14.25" x14ac:dyDescent="0.2">
      <c r="A184" s="462" t="s">
        <v>269</v>
      </c>
      <c r="B184" s="462"/>
      <c r="C184" s="463"/>
      <c r="D184" s="54"/>
      <c r="E184" s="352"/>
      <c r="F184" s="353"/>
    </row>
    <row r="185" spans="1:6" ht="14.25" x14ac:dyDescent="0.2">
      <c r="A185" s="459"/>
      <c r="B185" s="166"/>
      <c r="C185" s="88" t="s">
        <v>270</v>
      </c>
      <c r="D185" s="54" t="s">
        <v>294</v>
      </c>
      <c r="E185" s="352">
        <f>IF(E182&gt;E183,E182-E183,0)</f>
        <v>17747111.799999714</v>
      </c>
      <c r="F185" s="352">
        <f>IF(F182&gt;F183,F182-F183,0)</f>
        <v>0</v>
      </c>
    </row>
    <row r="186" spans="1:6" ht="14.25" x14ac:dyDescent="0.2">
      <c r="A186" s="460"/>
      <c r="B186" s="167"/>
      <c r="C186" s="88" t="s">
        <v>272</v>
      </c>
      <c r="D186" s="54" t="s">
        <v>297</v>
      </c>
      <c r="E186" s="352">
        <f>IF(E183&gt;E182,E183-E182,0)</f>
        <v>0</v>
      </c>
      <c r="F186" s="352">
        <f>IF(F183&gt;F182,F183-F182,0)</f>
        <v>78448720.789999962</v>
      </c>
    </row>
    <row r="187" spans="1:6" ht="15" x14ac:dyDescent="0.2">
      <c r="A187" s="50" t="s">
        <v>274</v>
      </c>
      <c r="B187" s="50"/>
      <c r="C187" s="53" t="s">
        <v>275</v>
      </c>
      <c r="D187" s="54" t="s">
        <v>316</v>
      </c>
      <c r="E187" s="244">
        <v>8119689</v>
      </c>
      <c r="F187" s="252">
        <v>9361818</v>
      </c>
    </row>
    <row r="188" spans="1:6" ht="15" x14ac:dyDescent="0.2">
      <c r="A188" s="50" t="s">
        <v>277</v>
      </c>
      <c r="B188" s="50"/>
      <c r="C188" s="53" t="s">
        <v>278</v>
      </c>
      <c r="D188" s="54" t="s">
        <v>317</v>
      </c>
      <c r="E188" s="244">
        <v>0</v>
      </c>
      <c r="F188" s="244">
        <v>0</v>
      </c>
    </row>
    <row r="189" spans="1:6" ht="15" x14ac:dyDescent="0.2">
      <c r="A189" s="50" t="s">
        <v>280</v>
      </c>
      <c r="B189" s="50"/>
      <c r="C189" s="53" t="s">
        <v>281</v>
      </c>
      <c r="D189" s="54" t="s">
        <v>318</v>
      </c>
      <c r="E189" s="244">
        <v>0</v>
      </c>
      <c r="F189" s="244">
        <v>0</v>
      </c>
    </row>
    <row r="190" spans="1:6" ht="25.5" x14ac:dyDescent="0.2">
      <c r="A190" s="50" t="s">
        <v>283</v>
      </c>
      <c r="B190" s="50"/>
      <c r="C190" s="53" t="s">
        <v>284</v>
      </c>
      <c r="D190" s="54" t="s">
        <v>319</v>
      </c>
      <c r="E190" s="244">
        <v>0</v>
      </c>
      <c r="F190" s="244">
        <v>0</v>
      </c>
    </row>
    <row r="191" spans="1:6" ht="25.5" x14ac:dyDescent="0.2">
      <c r="A191" s="50" t="s">
        <v>286</v>
      </c>
      <c r="B191" s="50"/>
      <c r="C191" s="53" t="s">
        <v>287</v>
      </c>
      <c r="D191" s="54" t="s">
        <v>320</v>
      </c>
      <c r="E191" s="244">
        <v>0</v>
      </c>
      <c r="F191" s="244">
        <v>0</v>
      </c>
    </row>
    <row r="192" spans="1:6" ht="25.5" x14ac:dyDescent="0.2">
      <c r="A192" s="50" t="s">
        <v>289</v>
      </c>
      <c r="B192" s="50"/>
      <c r="C192" s="53" t="s">
        <v>290</v>
      </c>
      <c r="D192" s="54" t="s">
        <v>321</v>
      </c>
      <c r="E192" s="244">
        <v>0</v>
      </c>
      <c r="F192" s="244">
        <v>0</v>
      </c>
    </row>
    <row r="193" spans="1:17" ht="15" x14ac:dyDescent="0.2">
      <c r="A193" s="50" t="s">
        <v>292</v>
      </c>
      <c r="B193" s="50"/>
      <c r="C193" s="53" t="s">
        <v>293</v>
      </c>
      <c r="D193" s="54" t="s">
        <v>322</v>
      </c>
      <c r="E193" s="244">
        <v>0</v>
      </c>
      <c r="F193" s="244">
        <v>0</v>
      </c>
    </row>
    <row r="194" spans="1:17" ht="15" x14ac:dyDescent="0.2">
      <c r="A194" s="50" t="s">
        <v>295</v>
      </c>
      <c r="B194" s="50"/>
      <c r="C194" s="53" t="s">
        <v>296</v>
      </c>
      <c r="D194" s="54" t="s">
        <v>323</v>
      </c>
      <c r="E194" s="244">
        <v>0</v>
      </c>
      <c r="F194" s="244">
        <v>0</v>
      </c>
    </row>
    <row r="195" spans="1:17" ht="14.25" x14ac:dyDescent="0.2">
      <c r="A195" s="464" t="s">
        <v>298</v>
      </c>
      <c r="B195" s="464"/>
      <c r="C195" s="465"/>
      <c r="D195" s="54"/>
      <c r="E195" s="245"/>
    </row>
    <row r="196" spans="1:17" ht="33" customHeight="1" x14ac:dyDescent="0.2">
      <c r="A196" s="454"/>
      <c r="B196" s="168"/>
      <c r="C196" s="90" t="s">
        <v>299</v>
      </c>
      <c r="D196" s="54" t="s">
        <v>324</v>
      </c>
      <c r="E196" s="245">
        <f>IF(E185&gt;0,E185-E186-E187-E188+E189-E193-E194,0)</f>
        <v>9627422.7999997139</v>
      </c>
      <c r="F196" s="245">
        <f>IF(F185&gt;0,F185-F186-F187-F188+F189-F193-F194,0)</f>
        <v>0</v>
      </c>
    </row>
    <row r="197" spans="1:17" ht="33" customHeight="1" x14ac:dyDescent="0.2">
      <c r="A197" s="455"/>
      <c r="B197" s="169"/>
      <c r="C197" s="90" t="s">
        <v>300</v>
      </c>
      <c r="D197" s="54" t="s">
        <v>325</v>
      </c>
      <c r="E197" s="245">
        <f>IF(E185&gt;0,0,E186+E187+E188-E189+E193+E194-E185)</f>
        <v>0</v>
      </c>
      <c r="F197" s="245">
        <f>IF(F185&gt;0,0,F186+F187+F188-F189+F193+F194-F185)</f>
        <v>87810538.789999962</v>
      </c>
    </row>
    <row r="200" spans="1:17" hidden="1" x14ac:dyDescent="0.2">
      <c r="C200" s="456" t="s">
        <v>465</v>
      </c>
      <c r="D200" s="456"/>
      <c r="E200" s="456"/>
      <c r="Q200" s="189" t="s">
        <v>465</v>
      </c>
    </row>
    <row r="201" spans="1:17" hidden="1" x14ac:dyDescent="0.2"/>
    <row r="202" spans="1:17" ht="25.5" hidden="1" x14ac:dyDescent="0.2">
      <c r="C202" s="132"/>
      <c r="E202" s="274" t="s">
        <v>455</v>
      </c>
    </row>
    <row r="203" spans="1:17" hidden="1" x14ac:dyDescent="0.2">
      <c r="A203" s="163" t="s">
        <v>465</v>
      </c>
      <c r="B203" s="163"/>
      <c r="C203" s="163" t="s">
        <v>465</v>
      </c>
      <c r="D203" s="136"/>
      <c r="E203" s="148"/>
    </row>
    <row r="204" spans="1:17" hidden="1" x14ac:dyDescent="0.2">
      <c r="A204" s="163"/>
      <c r="B204" s="163"/>
      <c r="C204" s="163"/>
      <c r="D204" s="136"/>
      <c r="E204" s="148"/>
    </row>
    <row r="205" spans="1:17" hidden="1" x14ac:dyDescent="0.2">
      <c r="A205" s="163" t="s">
        <v>466</v>
      </c>
      <c r="B205" s="163"/>
      <c r="C205" s="163" t="s">
        <v>466</v>
      </c>
      <c r="D205" s="136"/>
      <c r="E205" s="275">
        <v>20250177.400000006</v>
      </c>
    </row>
    <row r="206" spans="1:17" hidden="1" x14ac:dyDescent="0.2">
      <c r="A206" s="163"/>
      <c r="B206" s="163"/>
      <c r="C206" s="131"/>
      <c r="D206" s="136"/>
      <c r="E206" s="148"/>
    </row>
    <row r="207" spans="1:17" hidden="1" x14ac:dyDescent="0.2">
      <c r="A207" s="163" t="s">
        <v>467</v>
      </c>
      <c r="B207" s="163"/>
      <c r="C207" s="163" t="s">
        <v>467</v>
      </c>
      <c r="D207" s="136"/>
      <c r="E207" s="276">
        <v>155131610.30999997</v>
      </c>
    </row>
    <row r="208" spans="1:17" hidden="1" x14ac:dyDescent="0.2">
      <c r="C208" s="160"/>
      <c r="D208" s="136"/>
      <c r="E208" s="145"/>
    </row>
    <row r="209" spans="1:5" hidden="1" x14ac:dyDescent="0.2">
      <c r="A209" t="s">
        <v>468</v>
      </c>
      <c r="C209" t="s">
        <v>468</v>
      </c>
      <c r="D209" s="136"/>
      <c r="E209" s="185">
        <v>41575657.759999998</v>
      </c>
    </row>
    <row r="210" spans="1:5" hidden="1" x14ac:dyDescent="0.2">
      <c r="A210" t="s">
        <v>469</v>
      </c>
      <c r="C210" t="s">
        <v>469</v>
      </c>
      <c r="D210" s="136"/>
      <c r="E210" s="185">
        <v>0</v>
      </c>
    </row>
    <row r="211" spans="1:5" hidden="1" x14ac:dyDescent="0.2">
      <c r="A211" t="s">
        <v>470</v>
      </c>
      <c r="C211" t="s">
        <v>470</v>
      </c>
      <c r="D211" s="136"/>
      <c r="E211" s="277">
        <v>-5427229.8799999999</v>
      </c>
    </row>
    <row r="212" spans="1:5" hidden="1" x14ac:dyDescent="0.2">
      <c r="A212" t="s">
        <v>471</v>
      </c>
      <c r="C212" t="s">
        <v>471</v>
      </c>
      <c r="D212" s="136"/>
      <c r="E212" s="278">
        <v>-4670729.62</v>
      </c>
    </row>
    <row r="213" spans="1:5" hidden="1" x14ac:dyDescent="0.2">
      <c r="A213" t="s">
        <v>472</v>
      </c>
      <c r="C213" t="s">
        <v>472</v>
      </c>
      <c r="D213" s="136"/>
      <c r="E213" s="185">
        <v>1316379.3400000001</v>
      </c>
    </row>
    <row r="214" spans="1:5" hidden="1" x14ac:dyDescent="0.2">
      <c r="A214" t="s">
        <v>473</v>
      </c>
      <c r="C214" t="s">
        <v>473</v>
      </c>
      <c r="D214" s="136"/>
      <c r="E214" s="185">
        <v>-211777.59000000037</v>
      </c>
    </row>
    <row r="215" spans="1:5" hidden="1" x14ac:dyDescent="0.2">
      <c r="A215" t="s">
        <v>516</v>
      </c>
      <c r="C215" t="s">
        <v>516</v>
      </c>
      <c r="D215" s="136"/>
      <c r="E215" s="185">
        <v>-25757567.369999997</v>
      </c>
    </row>
    <row r="216" spans="1:5" hidden="1" x14ac:dyDescent="0.2">
      <c r="A216" t="s">
        <v>474</v>
      </c>
      <c r="C216" t="s">
        <v>474</v>
      </c>
      <c r="D216" s="136"/>
      <c r="E216" s="185">
        <v>-341731</v>
      </c>
    </row>
    <row r="217" spans="1:5" hidden="1" x14ac:dyDescent="0.2">
      <c r="A217" t="s">
        <v>475</v>
      </c>
      <c r="C217" t="s">
        <v>475</v>
      </c>
      <c r="D217" s="136"/>
      <c r="E217" s="185">
        <v>-6471625.7300000004</v>
      </c>
    </row>
    <row r="218" spans="1:5" hidden="1" x14ac:dyDescent="0.2">
      <c r="A218" t="s">
        <v>476</v>
      </c>
      <c r="C218" t="s">
        <v>476</v>
      </c>
      <c r="D218" s="136"/>
      <c r="E218" s="185">
        <v>153456356.73000002</v>
      </c>
    </row>
    <row r="219" spans="1:5" hidden="1" x14ac:dyDescent="0.2">
      <c r="A219" t="s">
        <v>477</v>
      </c>
      <c r="C219" t="s">
        <v>477</v>
      </c>
      <c r="D219" s="136"/>
      <c r="E219" s="185">
        <v>-66942.899999999994</v>
      </c>
    </row>
    <row r="220" spans="1:5" hidden="1" x14ac:dyDescent="0.2">
      <c r="A220" t="s">
        <v>478</v>
      </c>
      <c r="C220" t="s">
        <v>478</v>
      </c>
      <c r="D220" s="136"/>
      <c r="E220" s="185">
        <v>3176129.23</v>
      </c>
    </row>
    <row r="221" spans="1:5" hidden="1" x14ac:dyDescent="0.2">
      <c r="A221" t="s">
        <v>479</v>
      </c>
      <c r="C221" t="s">
        <v>479</v>
      </c>
      <c r="D221" s="136"/>
      <c r="E221" s="185">
        <v>0</v>
      </c>
    </row>
    <row r="222" spans="1:5" hidden="1" x14ac:dyDescent="0.2">
      <c r="A222" t="s">
        <v>480</v>
      </c>
      <c r="C222" t="s">
        <v>480</v>
      </c>
      <c r="D222" s="136"/>
      <c r="E222" s="185">
        <v>-1445308.52</v>
      </c>
    </row>
    <row r="223" spans="1:5" hidden="1" x14ac:dyDescent="0.2">
      <c r="C223" s="160"/>
      <c r="D223" s="136"/>
      <c r="E223" s="185"/>
    </row>
    <row r="224" spans="1:5" hidden="1" x14ac:dyDescent="0.2">
      <c r="A224" s="163" t="s">
        <v>481</v>
      </c>
      <c r="B224" s="163"/>
      <c r="C224" s="163" t="s">
        <v>481</v>
      </c>
      <c r="D224" s="136"/>
      <c r="E224" s="148"/>
    </row>
    <row r="225" spans="1:5" ht="6" hidden="1" customHeight="1" x14ac:dyDescent="0.2">
      <c r="A225" s="163"/>
      <c r="B225" s="163"/>
      <c r="C225" s="140"/>
      <c r="D225" s="136"/>
      <c r="E225" s="148"/>
    </row>
    <row r="226" spans="1:5" hidden="1" x14ac:dyDescent="0.2">
      <c r="A226" t="s">
        <v>482</v>
      </c>
      <c r="C226" t="s">
        <v>482</v>
      </c>
      <c r="D226" s="136"/>
      <c r="E226" s="185">
        <v>13013221.569999989</v>
      </c>
    </row>
    <row r="227" spans="1:5" hidden="1" x14ac:dyDescent="0.2">
      <c r="A227" t="s">
        <v>483</v>
      </c>
      <c r="C227" t="s">
        <v>483</v>
      </c>
      <c r="D227" s="136"/>
      <c r="E227" s="185">
        <v>-51777019.649999984</v>
      </c>
    </row>
    <row r="228" spans="1:5" hidden="1" x14ac:dyDescent="0.2">
      <c r="A228" t="s">
        <v>484</v>
      </c>
      <c r="C228" t="s">
        <v>484</v>
      </c>
      <c r="D228" s="136"/>
      <c r="E228" s="185">
        <v>-21021000.960000113</v>
      </c>
    </row>
    <row r="229" spans="1:5" hidden="1" x14ac:dyDescent="0.2">
      <c r="C229" s="160"/>
      <c r="D229" s="136"/>
      <c r="E229" s="145"/>
    </row>
    <row r="230" spans="1:5" hidden="1" x14ac:dyDescent="0.2">
      <c r="A230" s="163" t="s">
        <v>485</v>
      </c>
      <c r="B230" s="163"/>
      <c r="C230" s="163" t="s">
        <v>485</v>
      </c>
      <c r="D230" s="136"/>
      <c r="E230" s="279">
        <f>SUM(E209:E228)+E205</f>
        <v>115596988.8099999</v>
      </c>
    </row>
    <row r="231" spans="1:5" ht="2.25" hidden="1" customHeight="1" x14ac:dyDescent="0.2">
      <c r="C231" s="160"/>
      <c r="D231" s="136"/>
      <c r="E231" s="145"/>
    </row>
    <row r="232" spans="1:5" hidden="1" x14ac:dyDescent="0.2">
      <c r="A232" t="s">
        <v>486</v>
      </c>
      <c r="C232" t="s">
        <v>486</v>
      </c>
      <c r="D232" s="136"/>
      <c r="E232" s="185">
        <v>-42184377.340000004</v>
      </c>
    </row>
    <row r="233" spans="1:5" hidden="1" x14ac:dyDescent="0.2">
      <c r="A233" t="s">
        <v>487</v>
      </c>
      <c r="C233" t="s">
        <v>487</v>
      </c>
      <c r="D233" s="136"/>
      <c r="E233" s="185">
        <v>0</v>
      </c>
    </row>
    <row r="234" spans="1:5" ht="3.75" hidden="1" customHeight="1" x14ac:dyDescent="0.2">
      <c r="C234" s="160"/>
      <c r="D234" s="136"/>
      <c r="E234" s="145"/>
    </row>
    <row r="235" spans="1:5" hidden="1" x14ac:dyDescent="0.2">
      <c r="A235" t="s">
        <v>488</v>
      </c>
      <c r="C235" t="s">
        <v>488</v>
      </c>
      <c r="D235" s="136"/>
      <c r="E235" s="279">
        <f>E230+E232</f>
        <v>73412611.469999894</v>
      </c>
    </row>
    <row r="236" spans="1:5" ht="6.75" hidden="1" customHeight="1" x14ac:dyDescent="0.2">
      <c r="C236" s="160"/>
      <c r="D236" s="136"/>
      <c r="E236" s="148"/>
    </row>
    <row r="237" spans="1:5" hidden="1" x14ac:dyDescent="0.2">
      <c r="A237" s="163" t="s">
        <v>489</v>
      </c>
      <c r="B237" s="163"/>
      <c r="C237" s="163" t="s">
        <v>489</v>
      </c>
      <c r="D237" s="136"/>
      <c r="E237" s="148"/>
    </row>
    <row r="238" spans="1:5" ht="5.25" hidden="1" customHeight="1" x14ac:dyDescent="0.2">
      <c r="C238" s="160"/>
      <c r="D238" s="136"/>
      <c r="E238" s="148"/>
    </row>
    <row r="239" spans="1:5" hidden="1" x14ac:dyDescent="0.2">
      <c r="A239" t="s">
        <v>490</v>
      </c>
      <c r="C239" s="160" t="s">
        <v>436</v>
      </c>
      <c r="D239" s="136"/>
      <c r="E239" s="185">
        <v>4670729.62</v>
      </c>
    </row>
    <row r="240" spans="1:5" hidden="1" x14ac:dyDescent="0.2">
      <c r="A240" t="s">
        <v>491</v>
      </c>
      <c r="C240" s="160" t="s">
        <v>437</v>
      </c>
      <c r="D240" s="136"/>
      <c r="E240" s="185">
        <v>163748.9</v>
      </c>
    </row>
    <row r="241" spans="1:5" hidden="1" x14ac:dyDescent="0.2">
      <c r="A241" t="s">
        <v>517</v>
      </c>
      <c r="C241" s="160" t="s">
        <v>439</v>
      </c>
      <c r="D241" s="136"/>
      <c r="E241" s="185">
        <v>-85629782</v>
      </c>
    </row>
    <row r="242" spans="1:5" hidden="1" x14ac:dyDescent="0.2">
      <c r="C242" s="160" t="s">
        <v>440</v>
      </c>
      <c r="D242" s="136"/>
      <c r="E242" s="185">
        <v>0</v>
      </c>
    </row>
    <row r="243" spans="1:5" hidden="1" x14ac:dyDescent="0.2">
      <c r="C243" s="160" t="s">
        <v>461</v>
      </c>
      <c r="D243" s="136"/>
      <c r="E243" s="185">
        <v>0</v>
      </c>
    </row>
    <row r="244" spans="1:5" hidden="1" x14ac:dyDescent="0.2">
      <c r="C244" s="160" t="s">
        <v>462</v>
      </c>
      <c r="D244" s="136"/>
      <c r="E244" s="185">
        <v>0</v>
      </c>
    </row>
    <row r="245" spans="1:5" hidden="1" x14ac:dyDescent="0.2">
      <c r="A245" t="s">
        <v>518</v>
      </c>
      <c r="C245" s="160" t="s">
        <v>463</v>
      </c>
      <c r="D245" s="136"/>
      <c r="E245" s="185">
        <v>-20000</v>
      </c>
    </row>
    <row r="246" spans="1:5" hidden="1" x14ac:dyDescent="0.2">
      <c r="A246" t="s">
        <v>519</v>
      </c>
      <c r="C246" s="160" t="s">
        <v>464</v>
      </c>
      <c r="D246" s="136"/>
      <c r="E246" s="185">
        <v>-4104622.5000000009</v>
      </c>
    </row>
    <row r="247" spans="1:5" hidden="1" x14ac:dyDescent="0.2">
      <c r="C247" s="160"/>
      <c r="D247" s="136"/>
      <c r="E247" s="148"/>
    </row>
    <row r="248" spans="1:5" hidden="1" x14ac:dyDescent="0.2">
      <c r="A248" s="163" t="s">
        <v>492</v>
      </c>
      <c r="B248" s="163"/>
      <c r="C248" s="163" t="s">
        <v>492</v>
      </c>
      <c r="D248" s="136"/>
      <c r="E248" s="279">
        <f>SUM(E239:E246)</f>
        <v>-84919925.980000004</v>
      </c>
    </row>
    <row r="249" spans="1:5" hidden="1" x14ac:dyDescent="0.2">
      <c r="C249" s="160"/>
      <c r="D249" s="136"/>
      <c r="E249" s="148"/>
    </row>
    <row r="250" spans="1:5" hidden="1" x14ac:dyDescent="0.2">
      <c r="A250" s="163" t="s">
        <v>493</v>
      </c>
      <c r="B250" s="163"/>
      <c r="C250" s="163" t="s">
        <v>493</v>
      </c>
      <c r="D250" s="136"/>
      <c r="E250" s="148"/>
    </row>
    <row r="251" spans="1:5" hidden="1" x14ac:dyDescent="0.2">
      <c r="C251" s="160"/>
      <c r="D251" s="136"/>
      <c r="E251" s="148"/>
    </row>
    <row r="252" spans="1:5" hidden="1" x14ac:dyDescent="0.2">
      <c r="A252" t="s">
        <v>494</v>
      </c>
      <c r="C252" t="s">
        <v>494</v>
      </c>
      <c r="D252" s="136"/>
      <c r="E252" s="185">
        <v>66172869.840000004</v>
      </c>
    </row>
    <row r="253" spans="1:5" hidden="1" x14ac:dyDescent="0.2">
      <c r="A253" t="s">
        <v>495</v>
      </c>
      <c r="C253" t="s">
        <v>495</v>
      </c>
      <c r="D253" s="136"/>
      <c r="E253" s="185">
        <v>-7889956.4200001834</v>
      </c>
    </row>
    <row r="254" spans="1:5" hidden="1" x14ac:dyDescent="0.2">
      <c r="A254" t="s">
        <v>496</v>
      </c>
      <c r="C254" t="s">
        <v>496</v>
      </c>
      <c r="D254" s="136"/>
      <c r="E254" s="185">
        <v>-7185.7900000000373</v>
      </c>
    </row>
    <row r="255" spans="1:5" hidden="1" x14ac:dyDescent="0.2">
      <c r="A255" t="s">
        <v>497</v>
      </c>
      <c r="C255" t="s">
        <v>497</v>
      </c>
      <c r="D255" s="136"/>
      <c r="E255" s="185">
        <v>-74641742.939999998</v>
      </c>
    </row>
    <row r="256" spans="1:5" ht="5.25" hidden="1" customHeight="1" x14ac:dyDescent="0.2">
      <c r="D256" s="136"/>
      <c r="E256" s="185"/>
    </row>
    <row r="257" spans="1:5" hidden="1" x14ac:dyDescent="0.2">
      <c r="A257" t="s">
        <v>498</v>
      </c>
      <c r="C257" t="s">
        <v>498</v>
      </c>
      <c r="D257" s="136"/>
      <c r="E257" s="185">
        <v>-33388770.41</v>
      </c>
    </row>
    <row r="258" spans="1:5" hidden="1" x14ac:dyDescent="0.2">
      <c r="A258" s="163" t="s">
        <v>499</v>
      </c>
      <c r="B258" s="163"/>
      <c r="C258" s="163" t="s">
        <v>499</v>
      </c>
      <c r="D258" s="136"/>
      <c r="E258" s="279">
        <f>SUM(E252:E257)</f>
        <v>-49754785.720000178</v>
      </c>
    </row>
    <row r="259" spans="1:5" hidden="1" x14ac:dyDescent="0.2">
      <c r="A259" s="163"/>
      <c r="B259" s="163"/>
      <c r="C259" s="163"/>
      <c r="D259" s="136"/>
      <c r="E259" s="148"/>
    </row>
    <row r="260" spans="1:5" hidden="1" x14ac:dyDescent="0.2">
      <c r="A260" s="163" t="s">
        <v>500</v>
      </c>
      <c r="B260" s="163"/>
      <c r="C260" s="163" t="s">
        <v>500</v>
      </c>
      <c r="D260" s="136"/>
      <c r="E260" s="279">
        <f>E258+E235+E248</f>
        <v>-61262100.230000287</v>
      </c>
    </row>
    <row r="261" spans="1:5" hidden="1" x14ac:dyDescent="0.2">
      <c r="A261" s="163"/>
      <c r="B261" s="163"/>
      <c r="C261" s="163"/>
      <c r="D261" s="136"/>
      <c r="E261" s="148"/>
    </row>
    <row r="262" spans="1:5" hidden="1" x14ac:dyDescent="0.2">
      <c r="A262" s="163" t="s">
        <v>501</v>
      </c>
      <c r="B262" s="163"/>
      <c r="C262" s="163" t="s">
        <v>501</v>
      </c>
      <c r="D262" s="136"/>
      <c r="E262" s="279" t="e">
        <f>#REF!</f>
        <v>#REF!</v>
      </c>
    </row>
    <row r="263" spans="1:5" hidden="1" x14ac:dyDescent="0.2">
      <c r="A263" s="163" t="s">
        <v>502</v>
      </c>
      <c r="B263" s="163"/>
      <c r="C263" s="163" t="s">
        <v>502</v>
      </c>
      <c r="D263" s="136"/>
      <c r="E263" s="185">
        <v>331745</v>
      </c>
    </row>
    <row r="264" spans="1:5" hidden="1" x14ac:dyDescent="0.2">
      <c r="D264" s="136"/>
      <c r="E264" s="148"/>
    </row>
    <row r="265" spans="1:5" hidden="1" x14ac:dyDescent="0.2">
      <c r="A265" s="163" t="s">
        <v>503</v>
      </c>
      <c r="B265" s="163"/>
      <c r="C265" s="163" t="s">
        <v>503</v>
      </c>
      <c r="D265" s="136"/>
      <c r="E265" s="280">
        <v>78819008.011999995</v>
      </c>
    </row>
    <row r="266" spans="1:5" hidden="1" x14ac:dyDescent="0.2">
      <c r="D266" s="136"/>
    </row>
    <row r="267" spans="1:5" hidden="1" x14ac:dyDescent="0.2">
      <c r="D267" s="136"/>
    </row>
    <row r="268" spans="1:5" hidden="1" x14ac:dyDescent="0.2">
      <c r="D268" s="136"/>
    </row>
    <row r="269" spans="1:5" hidden="1" x14ac:dyDescent="0.2">
      <c r="D269" s="136"/>
    </row>
    <row r="270" spans="1:5" x14ac:dyDescent="0.2">
      <c r="D270" s="136"/>
    </row>
  </sheetData>
  <mergeCells count="46">
    <mergeCell ref="C9:E9"/>
    <mergeCell ref="C10:E10"/>
    <mergeCell ref="C11:E11"/>
    <mergeCell ref="C15:C16"/>
    <mergeCell ref="D15:D16"/>
    <mergeCell ref="E15:F15"/>
    <mergeCell ref="M80:R80"/>
    <mergeCell ref="I81:I83"/>
    <mergeCell ref="L81:L83"/>
    <mergeCell ref="P81:P83"/>
    <mergeCell ref="C82:E82"/>
    <mergeCell ref="C83:E83"/>
    <mergeCell ref="A112:C112"/>
    <mergeCell ref="E86:F86"/>
    <mergeCell ref="E87:F87"/>
    <mergeCell ref="A88:C89"/>
    <mergeCell ref="D88:D89"/>
    <mergeCell ref="E88:F88"/>
    <mergeCell ref="A90:C90"/>
    <mergeCell ref="A92:A96"/>
    <mergeCell ref="A97:A98"/>
    <mergeCell ref="A99:A101"/>
    <mergeCell ref="A102:A104"/>
    <mergeCell ref="A109:A111"/>
    <mergeCell ref="A173:A174"/>
    <mergeCell ref="A113:A117"/>
    <mergeCell ref="A118:A120"/>
    <mergeCell ref="A121:A128"/>
    <mergeCell ref="A129:A143"/>
    <mergeCell ref="A148:A150"/>
    <mergeCell ref="A151:C151"/>
    <mergeCell ref="A152:C152"/>
    <mergeCell ref="A153:A154"/>
    <mergeCell ref="A161:A162"/>
    <mergeCell ref="A167:C167"/>
    <mergeCell ref="A168:A170"/>
    <mergeCell ref="A185:A186"/>
    <mergeCell ref="A195:C195"/>
    <mergeCell ref="A196:A197"/>
    <mergeCell ref="C200:E200"/>
    <mergeCell ref="A178:C178"/>
    <mergeCell ref="A179:C179"/>
    <mergeCell ref="A180:A181"/>
    <mergeCell ref="A182:C182"/>
    <mergeCell ref="A183:C183"/>
    <mergeCell ref="A184:C184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7E62-2665-48CC-9E97-6E2A5D592274}">
  <sheetPr>
    <tabColor rgb="FFFF0000"/>
  </sheetPr>
  <dimension ref="A1:H190"/>
  <sheetViews>
    <sheetView showGridLines="0" topLeftCell="A59" zoomScale="86" zoomScaleNormal="86" workbookViewId="0">
      <selection activeCell="C83" sqref="C83:F83"/>
    </sheetView>
  </sheetViews>
  <sheetFormatPr defaultRowHeight="12.75" x14ac:dyDescent="0.2"/>
  <cols>
    <col min="1" max="1" width="27.28515625" customWidth="1"/>
    <col min="2" max="2" width="32.140625" customWidth="1"/>
    <col min="3" max="3" width="20.42578125" customWidth="1"/>
    <col min="4" max="4" width="21.140625" customWidth="1"/>
    <col min="5" max="5" width="20.85546875" hidden="1" customWidth="1"/>
    <col min="259" max="259" width="47.7109375" customWidth="1"/>
    <col min="260" max="260" width="14.5703125" customWidth="1"/>
    <col min="261" max="261" width="18.42578125" customWidth="1"/>
    <col min="515" max="515" width="47.7109375" customWidth="1"/>
    <col min="516" max="516" width="14.5703125" customWidth="1"/>
    <col min="517" max="517" width="18.42578125" customWidth="1"/>
    <col min="771" max="771" width="47.7109375" customWidth="1"/>
    <col min="772" max="772" width="14.5703125" customWidth="1"/>
    <col min="773" max="773" width="18.42578125" customWidth="1"/>
    <col min="1027" max="1027" width="47.7109375" customWidth="1"/>
    <col min="1028" max="1028" width="14.5703125" customWidth="1"/>
    <col min="1029" max="1029" width="18.42578125" customWidth="1"/>
    <col min="1283" max="1283" width="47.7109375" customWidth="1"/>
    <col min="1284" max="1284" width="14.5703125" customWidth="1"/>
    <col min="1285" max="1285" width="18.42578125" customWidth="1"/>
    <col min="1539" max="1539" width="47.7109375" customWidth="1"/>
    <col min="1540" max="1540" width="14.5703125" customWidth="1"/>
    <col min="1541" max="1541" width="18.42578125" customWidth="1"/>
    <col min="1795" max="1795" width="47.7109375" customWidth="1"/>
    <col min="1796" max="1796" width="14.5703125" customWidth="1"/>
    <col min="1797" max="1797" width="18.42578125" customWidth="1"/>
    <col min="2051" max="2051" width="47.7109375" customWidth="1"/>
    <col min="2052" max="2052" width="14.5703125" customWidth="1"/>
    <col min="2053" max="2053" width="18.42578125" customWidth="1"/>
    <col min="2307" max="2307" width="47.7109375" customWidth="1"/>
    <col min="2308" max="2308" width="14.5703125" customWidth="1"/>
    <col min="2309" max="2309" width="18.42578125" customWidth="1"/>
    <col min="2563" max="2563" width="47.7109375" customWidth="1"/>
    <col min="2564" max="2564" width="14.5703125" customWidth="1"/>
    <col min="2565" max="2565" width="18.42578125" customWidth="1"/>
    <col min="2819" max="2819" width="47.7109375" customWidth="1"/>
    <col min="2820" max="2820" width="14.5703125" customWidth="1"/>
    <col min="2821" max="2821" width="18.42578125" customWidth="1"/>
    <col min="3075" max="3075" width="47.7109375" customWidth="1"/>
    <col min="3076" max="3076" width="14.5703125" customWidth="1"/>
    <col min="3077" max="3077" width="18.42578125" customWidth="1"/>
    <col min="3331" max="3331" width="47.7109375" customWidth="1"/>
    <col min="3332" max="3332" width="14.5703125" customWidth="1"/>
    <col min="3333" max="3333" width="18.42578125" customWidth="1"/>
    <col min="3587" max="3587" width="47.7109375" customWidth="1"/>
    <col min="3588" max="3588" width="14.5703125" customWidth="1"/>
    <col min="3589" max="3589" width="18.42578125" customWidth="1"/>
    <col min="3843" max="3843" width="47.7109375" customWidth="1"/>
    <col min="3844" max="3844" width="14.5703125" customWidth="1"/>
    <col min="3845" max="3845" width="18.42578125" customWidth="1"/>
    <col min="4099" max="4099" width="47.7109375" customWidth="1"/>
    <col min="4100" max="4100" width="14.5703125" customWidth="1"/>
    <col min="4101" max="4101" width="18.42578125" customWidth="1"/>
    <col min="4355" max="4355" width="47.7109375" customWidth="1"/>
    <col min="4356" max="4356" width="14.5703125" customWidth="1"/>
    <col min="4357" max="4357" width="18.42578125" customWidth="1"/>
    <col min="4611" max="4611" width="47.7109375" customWidth="1"/>
    <col min="4612" max="4612" width="14.5703125" customWidth="1"/>
    <col min="4613" max="4613" width="18.42578125" customWidth="1"/>
    <col min="4867" max="4867" width="47.7109375" customWidth="1"/>
    <col min="4868" max="4868" width="14.5703125" customWidth="1"/>
    <col min="4869" max="4869" width="18.42578125" customWidth="1"/>
    <col min="5123" max="5123" width="47.7109375" customWidth="1"/>
    <col min="5124" max="5124" width="14.5703125" customWidth="1"/>
    <col min="5125" max="5125" width="18.42578125" customWidth="1"/>
    <col min="5379" max="5379" width="47.7109375" customWidth="1"/>
    <col min="5380" max="5380" width="14.5703125" customWidth="1"/>
    <col min="5381" max="5381" width="18.42578125" customWidth="1"/>
    <col min="5635" max="5635" width="47.7109375" customWidth="1"/>
    <col min="5636" max="5636" width="14.5703125" customWidth="1"/>
    <col min="5637" max="5637" width="18.42578125" customWidth="1"/>
    <col min="5891" max="5891" width="47.7109375" customWidth="1"/>
    <col min="5892" max="5892" width="14.5703125" customWidth="1"/>
    <col min="5893" max="5893" width="18.42578125" customWidth="1"/>
    <col min="6147" max="6147" width="47.7109375" customWidth="1"/>
    <col min="6148" max="6148" width="14.5703125" customWidth="1"/>
    <col min="6149" max="6149" width="18.42578125" customWidth="1"/>
    <col min="6403" max="6403" width="47.7109375" customWidth="1"/>
    <col min="6404" max="6404" width="14.5703125" customWidth="1"/>
    <col min="6405" max="6405" width="18.42578125" customWidth="1"/>
    <col min="6659" max="6659" width="47.7109375" customWidth="1"/>
    <col min="6660" max="6660" width="14.5703125" customWidth="1"/>
    <col min="6661" max="6661" width="18.42578125" customWidth="1"/>
    <col min="6915" max="6915" width="47.7109375" customWidth="1"/>
    <col min="6916" max="6916" width="14.5703125" customWidth="1"/>
    <col min="6917" max="6917" width="18.42578125" customWidth="1"/>
    <col min="7171" max="7171" width="47.7109375" customWidth="1"/>
    <col min="7172" max="7172" width="14.5703125" customWidth="1"/>
    <col min="7173" max="7173" width="18.42578125" customWidth="1"/>
    <col min="7427" max="7427" width="47.7109375" customWidth="1"/>
    <col min="7428" max="7428" width="14.5703125" customWidth="1"/>
    <col min="7429" max="7429" width="18.42578125" customWidth="1"/>
    <col min="7683" max="7683" width="47.7109375" customWidth="1"/>
    <col min="7684" max="7684" width="14.5703125" customWidth="1"/>
    <col min="7685" max="7685" width="18.42578125" customWidth="1"/>
    <col min="7939" max="7939" width="47.7109375" customWidth="1"/>
    <col min="7940" max="7940" width="14.5703125" customWidth="1"/>
    <col min="7941" max="7941" width="18.42578125" customWidth="1"/>
    <col min="8195" max="8195" width="47.7109375" customWidth="1"/>
    <col min="8196" max="8196" width="14.5703125" customWidth="1"/>
    <col min="8197" max="8197" width="18.42578125" customWidth="1"/>
    <col min="8451" max="8451" width="47.7109375" customWidth="1"/>
    <col min="8452" max="8452" width="14.5703125" customWidth="1"/>
    <col min="8453" max="8453" width="18.42578125" customWidth="1"/>
    <col min="8707" max="8707" width="47.7109375" customWidth="1"/>
    <col min="8708" max="8708" width="14.5703125" customWidth="1"/>
    <col min="8709" max="8709" width="18.42578125" customWidth="1"/>
    <col min="8963" max="8963" width="47.7109375" customWidth="1"/>
    <col min="8964" max="8964" width="14.5703125" customWidth="1"/>
    <col min="8965" max="8965" width="18.42578125" customWidth="1"/>
    <col min="9219" max="9219" width="47.7109375" customWidth="1"/>
    <col min="9220" max="9220" width="14.5703125" customWidth="1"/>
    <col min="9221" max="9221" width="18.42578125" customWidth="1"/>
    <col min="9475" max="9475" width="47.7109375" customWidth="1"/>
    <col min="9476" max="9476" width="14.5703125" customWidth="1"/>
    <col min="9477" max="9477" width="18.42578125" customWidth="1"/>
    <col min="9731" max="9731" width="47.7109375" customWidth="1"/>
    <col min="9732" max="9732" width="14.5703125" customWidth="1"/>
    <col min="9733" max="9733" width="18.42578125" customWidth="1"/>
    <col min="9987" max="9987" width="47.7109375" customWidth="1"/>
    <col min="9988" max="9988" width="14.5703125" customWidth="1"/>
    <col min="9989" max="9989" width="18.42578125" customWidth="1"/>
    <col min="10243" max="10243" width="47.7109375" customWidth="1"/>
    <col min="10244" max="10244" width="14.5703125" customWidth="1"/>
    <col min="10245" max="10245" width="18.42578125" customWidth="1"/>
    <col min="10499" max="10499" width="47.7109375" customWidth="1"/>
    <col min="10500" max="10500" width="14.5703125" customWidth="1"/>
    <col min="10501" max="10501" width="18.42578125" customWidth="1"/>
    <col min="10755" max="10755" width="47.7109375" customWidth="1"/>
    <col min="10756" max="10756" width="14.5703125" customWidth="1"/>
    <col min="10757" max="10757" width="18.42578125" customWidth="1"/>
    <col min="11011" max="11011" width="47.7109375" customWidth="1"/>
    <col min="11012" max="11012" width="14.5703125" customWidth="1"/>
    <col min="11013" max="11013" width="18.42578125" customWidth="1"/>
    <col min="11267" max="11267" width="47.7109375" customWidth="1"/>
    <col min="11268" max="11268" width="14.5703125" customWidth="1"/>
    <col min="11269" max="11269" width="18.42578125" customWidth="1"/>
    <col min="11523" max="11523" width="47.7109375" customWidth="1"/>
    <col min="11524" max="11524" width="14.5703125" customWidth="1"/>
    <col min="11525" max="11525" width="18.42578125" customWidth="1"/>
    <col min="11779" max="11779" width="47.7109375" customWidth="1"/>
    <col min="11780" max="11780" width="14.5703125" customWidth="1"/>
    <col min="11781" max="11781" width="18.42578125" customWidth="1"/>
    <col min="12035" max="12035" width="47.7109375" customWidth="1"/>
    <col min="12036" max="12036" width="14.5703125" customWidth="1"/>
    <col min="12037" max="12037" width="18.42578125" customWidth="1"/>
    <col min="12291" max="12291" width="47.7109375" customWidth="1"/>
    <col min="12292" max="12292" width="14.5703125" customWidth="1"/>
    <col min="12293" max="12293" width="18.42578125" customWidth="1"/>
    <col min="12547" max="12547" width="47.7109375" customWidth="1"/>
    <col min="12548" max="12548" width="14.5703125" customWidth="1"/>
    <col min="12549" max="12549" width="18.42578125" customWidth="1"/>
    <col min="12803" max="12803" width="47.7109375" customWidth="1"/>
    <col min="12804" max="12804" width="14.5703125" customWidth="1"/>
    <col min="12805" max="12805" width="18.42578125" customWidth="1"/>
    <col min="13059" max="13059" width="47.7109375" customWidth="1"/>
    <col min="13060" max="13060" width="14.5703125" customWidth="1"/>
    <col min="13061" max="13061" width="18.42578125" customWidth="1"/>
    <col min="13315" max="13315" width="47.7109375" customWidth="1"/>
    <col min="13316" max="13316" width="14.5703125" customWidth="1"/>
    <col min="13317" max="13317" width="18.42578125" customWidth="1"/>
    <col min="13571" max="13571" width="47.7109375" customWidth="1"/>
    <col min="13572" max="13572" width="14.5703125" customWidth="1"/>
    <col min="13573" max="13573" width="18.42578125" customWidth="1"/>
    <col min="13827" max="13827" width="47.7109375" customWidth="1"/>
    <col min="13828" max="13828" width="14.5703125" customWidth="1"/>
    <col min="13829" max="13829" width="18.42578125" customWidth="1"/>
    <col min="14083" max="14083" width="47.7109375" customWidth="1"/>
    <col min="14084" max="14084" width="14.5703125" customWidth="1"/>
    <col min="14085" max="14085" width="18.42578125" customWidth="1"/>
    <col min="14339" max="14339" width="47.7109375" customWidth="1"/>
    <col min="14340" max="14340" width="14.5703125" customWidth="1"/>
    <col min="14341" max="14341" width="18.42578125" customWidth="1"/>
    <col min="14595" max="14595" width="47.7109375" customWidth="1"/>
    <col min="14596" max="14596" width="14.5703125" customWidth="1"/>
    <col min="14597" max="14597" width="18.42578125" customWidth="1"/>
    <col min="14851" max="14851" width="47.7109375" customWidth="1"/>
    <col min="14852" max="14852" width="14.5703125" customWidth="1"/>
    <col min="14853" max="14853" width="18.42578125" customWidth="1"/>
    <col min="15107" max="15107" width="47.7109375" customWidth="1"/>
    <col min="15108" max="15108" width="14.5703125" customWidth="1"/>
    <col min="15109" max="15109" width="18.42578125" customWidth="1"/>
    <col min="15363" max="15363" width="47.7109375" customWidth="1"/>
    <col min="15364" max="15364" width="14.5703125" customWidth="1"/>
    <col min="15365" max="15365" width="18.42578125" customWidth="1"/>
    <col min="15619" max="15619" width="47.7109375" customWidth="1"/>
    <col min="15620" max="15620" width="14.5703125" customWidth="1"/>
    <col min="15621" max="15621" width="18.42578125" customWidth="1"/>
    <col min="15875" max="15875" width="47.7109375" customWidth="1"/>
    <col min="15876" max="15876" width="14.5703125" customWidth="1"/>
    <col min="15877" max="15877" width="18.42578125" customWidth="1"/>
    <col min="16131" max="16131" width="47.7109375" customWidth="1"/>
    <col min="16132" max="16132" width="14.5703125" customWidth="1"/>
    <col min="16133" max="16133" width="18.42578125" customWidth="1"/>
  </cols>
  <sheetData>
    <row r="1" spans="1:6" x14ac:dyDescent="0.2">
      <c r="B1" s="104" t="s">
        <v>328</v>
      </c>
      <c r="C1" s="104"/>
      <c r="D1" s="105"/>
      <c r="E1" s="106"/>
      <c r="F1" s="107"/>
    </row>
    <row r="2" spans="1:6" x14ac:dyDescent="0.2">
      <c r="B2" s="107"/>
      <c r="C2" s="107"/>
      <c r="D2" s="105"/>
      <c r="E2" s="106"/>
      <c r="F2" s="107"/>
    </row>
    <row r="3" spans="1:6" x14ac:dyDescent="0.2">
      <c r="B3" s="108" t="s">
        <v>329</v>
      </c>
      <c r="C3" s="108"/>
      <c r="D3" s="105"/>
      <c r="E3" s="105"/>
      <c r="F3" s="107"/>
    </row>
    <row r="4" spans="1:6" x14ac:dyDescent="0.2">
      <c r="B4" s="108" t="s">
        <v>330</v>
      </c>
      <c r="C4" s="108"/>
      <c r="D4" s="105"/>
      <c r="E4" s="105"/>
      <c r="F4" s="107"/>
    </row>
    <row r="5" spans="1:6" ht="24.75" customHeight="1" x14ac:dyDescent="0.2">
      <c r="B5" s="499" t="s">
        <v>331</v>
      </c>
      <c r="C5" s="499"/>
      <c r="D5" s="499"/>
      <c r="E5" s="499"/>
      <c r="F5" s="499"/>
    </row>
    <row r="6" spans="1:6" x14ac:dyDescent="0.2">
      <c r="B6" s="109" t="s">
        <v>332</v>
      </c>
      <c r="C6" s="109"/>
      <c r="D6" s="105"/>
      <c r="E6" s="105"/>
      <c r="F6" s="107"/>
    </row>
    <row r="7" spans="1:6" x14ac:dyDescent="0.2">
      <c r="B7" s="109"/>
      <c r="C7" s="109"/>
      <c r="D7" s="105"/>
      <c r="E7" s="105"/>
      <c r="F7" s="107"/>
    </row>
    <row r="8" spans="1:6" x14ac:dyDescent="0.2">
      <c r="B8" s="500" t="s">
        <v>333</v>
      </c>
      <c r="C8" s="500"/>
      <c r="D8" s="500"/>
      <c r="E8" s="500"/>
      <c r="F8" s="500"/>
    </row>
    <row r="9" spans="1:6" x14ac:dyDescent="0.2">
      <c r="B9" s="501" t="s">
        <v>527</v>
      </c>
      <c r="C9" s="501"/>
      <c r="D9" s="501"/>
      <c r="E9" s="501"/>
      <c r="F9" s="501"/>
    </row>
    <row r="10" spans="1:6" x14ac:dyDescent="0.2">
      <c r="B10" s="172"/>
      <c r="C10" s="172"/>
      <c r="D10" s="172"/>
      <c r="E10" s="172"/>
      <c r="F10" s="172"/>
    </row>
    <row r="11" spans="1:6" x14ac:dyDescent="0.2">
      <c r="B11" s="172"/>
      <c r="C11" s="172"/>
      <c r="D11" s="172"/>
      <c r="E11" s="172"/>
      <c r="F11" s="172"/>
    </row>
    <row r="12" spans="1:6" x14ac:dyDescent="0.2">
      <c r="B12" s="200" t="s">
        <v>383</v>
      </c>
      <c r="C12" s="219" t="s">
        <v>382</v>
      </c>
      <c r="D12" s="219" t="s">
        <v>382</v>
      </c>
      <c r="E12" s="195" t="s">
        <v>382</v>
      </c>
      <c r="F12" s="107"/>
    </row>
    <row r="13" spans="1:6" ht="18" customHeight="1" x14ac:dyDescent="0.2">
      <c r="B13" s="201"/>
      <c r="C13" s="227">
        <v>45747</v>
      </c>
      <c r="D13" s="227">
        <v>45657</v>
      </c>
      <c r="E13" s="202">
        <v>45291</v>
      </c>
      <c r="F13" s="107"/>
    </row>
    <row r="14" spans="1:6" x14ac:dyDescent="0.2">
      <c r="A14" s="226" t="s">
        <v>565</v>
      </c>
      <c r="B14" s="110" t="s">
        <v>334</v>
      </c>
      <c r="C14" s="110"/>
    </row>
    <row r="15" spans="1:6" x14ac:dyDescent="0.2">
      <c r="A15" s="226" t="s">
        <v>566</v>
      </c>
      <c r="B15" s="183" t="s">
        <v>335</v>
      </c>
      <c r="C15" s="183"/>
      <c r="D15" s="111"/>
      <c r="E15" s="111"/>
    </row>
    <row r="16" spans="1:6" x14ac:dyDescent="0.2">
      <c r="A16" s="212" t="s">
        <v>559</v>
      </c>
      <c r="B16" s="182" t="s">
        <v>336</v>
      </c>
      <c r="C16" s="207">
        <v>2269423420.9475002</v>
      </c>
      <c r="D16" s="113">
        <v>2290834931.0075006</v>
      </c>
      <c r="E16" s="113">
        <v>1960400057.4275002</v>
      </c>
    </row>
    <row r="17" spans="1:5" x14ac:dyDescent="0.2">
      <c r="A17" s="212" t="s">
        <v>560</v>
      </c>
      <c r="B17" s="182" t="s">
        <v>337</v>
      </c>
      <c r="C17" s="207">
        <v>9457827.9199999999</v>
      </c>
      <c r="D17" s="113">
        <v>10468421.060000001</v>
      </c>
      <c r="E17" s="113">
        <v>16900411.389999997</v>
      </c>
    </row>
    <row r="18" spans="1:5" x14ac:dyDescent="0.2">
      <c r="A18" s="212" t="s">
        <v>561</v>
      </c>
      <c r="B18" s="182" t="s">
        <v>338</v>
      </c>
      <c r="C18" s="207">
        <v>72449436.010000005</v>
      </c>
      <c r="D18" s="113">
        <v>72928585.349999994</v>
      </c>
      <c r="E18" s="113">
        <v>29226467.600000001</v>
      </c>
    </row>
    <row r="19" spans="1:5" x14ac:dyDescent="0.2">
      <c r="A19" s="212" t="s">
        <v>562</v>
      </c>
      <c r="B19" s="181" t="s">
        <v>339</v>
      </c>
      <c r="C19" s="208">
        <v>109364871.21000001</v>
      </c>
      <c r="D19" s="113">
        <v>110042798.29000002</v>
      </c>
      <c r="E19" s="113">
        <v>118212263.94000001</v>
      </c>
    </row>
    <row r="20" spans="1:5" ht="26.25" customHeight="1" x14ac:dyDescent="0.2">
      <c r="A20" s="221" t="s">
        <v>563</v>
      </c>
      <c r="B20" s="223" t="s">
        <v>340</v>
      </c>
      <c r="C20" s="224">
        <v>71512042.530000001</v>
      </c>
      <c r="D20" s="225">
        <v>70342834.210000008</v>
      </c>
      <c r="E20" s="113">
        <v>0</v>
      </c>
    </row>
    <row r="21" spans="1:5" x14ac:dyDescent="0.2">
      <c r="A21" s="222" t="s">
        <v>564</v>
      </c>
      <c r="B21" s="182" t="s">
        <v>341</v>
      </c>
      <c r="C21" s="207">
        <v>15174016.901140001</v>
      </c>
      <c r="D21" s="113">
        <v>13008273.43094</v>
      </c>
      <c r="E21" s="113">
        <v>67412501.75</v>
      </c>
    </row>
    <row r="22" spans="1:5" x14ac:dyDescent="0.2">
      <c r="C22" s="182"/>
      <c r="E22" s="113">
        <v>5467192.75</v>
      </c>
    </row>
    <row r="23" spans="1:5" x14ac:dyDescent="0.2">
      <c r="A23" s="226" t="s">
        <v>567</v>
      </c>
      <c r="B23" s="163" t="s">
        <v>633</v>
      </c>
      <c r="C23" s="116">
        <f>SUM(C16:C22)</f>
        <v>2547381615.518641</v>
      </c>
      <c r="D23" s="116">
        <f>SUM(D16:D21)</f>
        <v>2567625843.3484406</v>
      </c>
      <c r="E23" s="116">
        <f>SUM(E16:E22)</f>
        <v>2197618894.8575001</v>
      </c>
    </row>
    <row r="24" spans="1:5" x14ac:dyDescent="0.2">
      <c r="D24" s="117"/>
      <c r="E24" s="111"/>
    </row>
    <row r="25" spans="1:5" x14ac:dyDescent="0.2">
      <c r="A25" s="226" t="s">
        <v>568</v>
      </c>
      <c r="B25" s="118" t="s">
        <v>342</v>
      </c>
      <c r="C25" s="118"/>
      <c r="D25" s="111"/>
      <c r="E25" s="111"/>
    </row>
    <row r="26" spans="1:5" x14ac:dyDescent="0.2">
      <c r="A26" s="212" t="s">
        <v>569</v>
      </c>
      <c r="B26" s="112" t="s">
        <v>343</v>
      </c>
      <c r="C26" s="209">
        <v>143759214.5465</v>
      </c>
      <c r="D26" s="113">
        <v>137996327.4465</v>
      </c>
      <c r="E26" s="113">
        <v>144440400.75650001</v>
      </c>
    </row>
    <row r="27" spans="1:5" x14ac:dyDescent="0.2">
      <c r="A27" s="212" t="s">
        <v>570</v>
      </c>
      <c r="B27" s="112" t="s">
        <v>344</v>
      </c>
      <c r="C27" s="209">
        <v>290421331.60985994</v>
      </c>
      <c r="D27" s="113">
        <v>285905444.70005995</v>
      </c>
      <c r="E27" s="113">
        <v>243339607.80099997</v>
      </c>
    </row>
    <row r="28" spans="1:5" x14ac:dyDescent="0.2">
      <c r="A28" s="212" t="s">
        <v>571</v>
      </c>
      <c r="B28" s="112" t="s">
        <v>345</v>
      </c>
      <c r="C28" s="209">
        <v>6754271.0600000005</v>
      </c>
      <c r="D28" s="113">
        <v>6736718.0600000005</v>
      </c>
      <c r="E28" s="113">
        <v>5411290.5199999996</v>
      </c>
    </row>
    <row r="29" spans="1:5" x14ac:dyDescent="0.2">
      <c r="A29" s="212" t="s">
        <v>572</v>
      </c>
      <c r="B29" s="112" t="s">
        <v>346</v>
      </c>
      <c r="C29" s="209">
        <v>100658705.052</v>
      </c>
      <c r="D29" s="113">
        <v>78831502.931999981</v>
      </c>
      <c r="E29" s="113">
        <v>139761858.20200002</v>
      </c>
    </row>
    <row r="30" spans="1:5" x14ac:dyDescent="0.2">
      <c r="A30" s="226" t="s">
        <v>573</v>
      </c>
      <c r="B30" s="118" t="s">
        <v>347</v>
      </c>
      <c r="C30" s="119">
        <f>SUM(C26:C29)</f>
        <v>541593522.2683599</v>
      </c>
      <c r="D30" s="119">
        <f>SUM(D26:D29)</f>
        <v>509469993.13855994</v>
      </c>
      <c r="E30" s="119">
        <f>SUM(E26:E29)</f>
        <v>532953157.27950001</v>
      </c>
    </row>
    <row r="31" spans="1:5" ht="5.25" customHeight="1" x14ac:dyDescent="0.2">
      <c r="B31" s="112"/>
      <c r="C31" s="111"/>
      <c r="D31" s="111"/>
      <c r="E31" s="111"/>
    </row>
    <row r="32" spans="1:5" x14ac:dyDescent="0.2">
      <c r="A32" s="226" t="s">
        <v>574</v>
      </c>
      <c r="B32" s="115" t="s">
        <v>348</v>
      </c>
      <c r="C32" s="116">
        <f>C23+C30</f>
        <v>3088975137.7870007</v>
      </c>
      <c r="D32" s="116">
        <f>D23+D30</f>
        <v>3077095836.4870005</v>
      </c>
      <c r="E32" s="116">
        <f>E23+E30</f>
        <v>2730572052.1370001</v>
      </c>
    </row>
    <row r="33" spans="1:5" x14ac:dyDescent="0.2">
      <c r="B33" s="112"/>
      <c r="C33" s="112"/>
      <c r="D33" s="111"/>
      <c r="E33" s="111"/>
    </row>
    <row r="34" spans="1:5" ht="22.5" x14ac:dyDescent="0.2">
      <c r="A34" s="226" t="s">
        <v>575</v>
      </c>
      <c r="B34" s="118" t="s">
        <v>349</v>
      </c>
      <c r="C34" s="118"/>
      <c r="D34" s="111"/>
      <c r="E34" s="111"/>
    </row>
    <row r="35" spans="1:5" x14ac:dyDescent="0.2">
      <c r="A35" s="226" t="s">
        <v>576</v>
      </c>
      <c r="B35" s="118" t="s">
        <v>350</v>
      </c>
      <c r="C35" s="118"/>
      <c r="D35" s="111"/>
      <c r="E35" s="111"/>
    </row>
    <row r="36" spans="1:5" x14ac:dyDescent="0.2">
      <c r="A36" s="212" t="s">
        <v>577</v>
      </c>
      <c r="B36" s="112" t="s">
        <v>351</v>
      </c>
      <c r="C36" s="112">
        <v>304907851</v>
      </c>
      <c r="D36" s="111">
        <v>304907851</v>
      </c>
      <c r="E36" s="111">
        <v>304907851</v>
      </c>
    </row>
    <row r="37" spans="1:5" x14ac:dyDescent="0.2">
      <c r="A37" s="212" t="s">
        <v>578</v>
      </c>
      <c r="B37" s="112" t="s">
        <v>352</v>
      </c>
      <c r="C37" s="112">
        <v>-33853661.789999999</v>
      </c>
      <c r="D37" s="111">
        <v>-33853661.789999999</v>
      </c>
      <c r="E37" s="111">
        <v>-26657863.030000001</v>
      </c>
    </row>
    <row r="38" spans="1:5" x14ac:dyDescent="0.2">
      <c r="A38" s="212" t="s">
        <v>579</v>
      </c>
      <c r="B38" s="112" t="s">
        <v>353</v>
      </c>
      <c r="C38" s="112">
        <v>4669564.67</v>
      </c>
      <c r="D38" s="111">
        <v>4669564.67</v>
      </c>
      <c r="E38" s="111">
        <v>4669564.67</v>
      </c>
    </row>
    <row r="39" spans="1:5" x14ac:dyDescent="0.2">
      <c r="A39" s="212" t="s">
        <v>580</v>
      </c>
      <c r="B39" s="112" t="s">
        <v>354</v>
      </c>
      <c r="C39" s="112">
        <v>109435476.34</v>
      </c>
      <c r="D39" s="111">
        <v>109435476.34</v>
      </c>
      <c r="E39" s="111">
        <v>109435476.34</v>
      </c>
    </row>
    <row r="40" spans="1:5" x14ac:dyDescent="0.2">
      <c r="A40" s="212" t="s">
        <v>581</v>
      </c>
      <c r="B40" s="112" t="s">
        <v>355</v>
      </c>
      <c r="C40" s="112">
        <v>682311655.93549991</v>
      </c>
      <c r="D40" s="111">
        <v>675101740.18549991</v>
      </c>
      <c r="E40" s="111">
        <v>693760573.5654999</v>
      </c>
    </row>
    <row r="41" spans="1:5" x14ac:dyDescent="0.2">
      <c r="A41" s="212" t="s">
        <v>582</v>
      </c>
      <c r="B41" s="112" t="s">
        <v>356</v>
      </c>
      <c r="C41" s="112">
        <v>985508912.46749997</v>
      </c>
      <c r="D41" s="111">
        <v>987179130.11749995</v>
      </c>
      <c r="E41" s="111">
        <v>651527660.77749991</v>
      </c>
    </row>
    <row r="42" spans="1:5" x14ac:dyDescent="0.2">
      <c r="A42" s="226" t="s">
        <v>583</v>
      </c>
      <c r="B42" s="112" t="s">
        <v>357</v>
      </c>
      <c r="C42" s="112"/>
      <c r="D42" s="111">
        <v>0</v>
      </c>
      <c r="E42" s="111">
        <v>0</v>
      </c>
    </row>
    <row r="43" spans="1:5" ht="9" customHeight="1" x14ac:dyDescent="0.2">
      <c r="B43" s="112"/>
      <c r="C43" s="112"/>
      <c r="D43" s="119"/>
      <c r="E43" s="119"/>
    </row>
    <row r="44" spans="1:5" x14ac:dyDescent="0.2">
      <c r="A44" s="226" t="s">
        <v>584</v>
      </c>
      <c r="B44" s="115" t="s">
        <v>358</v>
      </c>
      <c r="C44" s="116">
        <f>SUM(C36:C43)</f>
        <v>2052979798.6229999</v>
      </c>
      <c r="D44" s="116">
        <f>SUM(D36:D43)</f>
        <v>2047440100.5229998</v>
      </c>
      <c r="E44" s="116">
        <f>SUM(E36:E43)</f>
        <v>1737643263.3229997</v>
      </c>
    </row>
    <row r="45" spans="1:5" ht="6.75" customHeight="1" x14ac:dyDescent="0.2">
      <c r="B45" s="120"/>
      <c r="C45" s="119"/>
      <c r="D45" s="119"/>
      <c r="E45" s="119"/>
    </row>
    <row r="46" spans="1:5" x14ac:dyDescent="0.2">
      <c r="A46" s="226" t="s">
        <v>584</v>
      </c>
      <c r="B46" s="115" t="s">
        <v>359</v>
      </c>
      <c r="C46" s="116">
        <f>C44</f>
        <v>2052979798.6229999</v>
      </c>
      <c r="D46" s="116">
        <f>D44</f>
        <v>2047440100.5229998</v>
      </c>
      <c r="E46" s="116">
        <f>E44</f>
        <v>1737643263.3229997</v>
      </c>
    </row>
    <row r="47" spans="1:5" ht="5.25" customHeight="1" x14ac:dyDescent="0.2">
      <c r="B47" s="118"/>
      <c r="C47" s="118"/>
      <c r="D47" s="119"/>
      <c r="E47" s="119"/>
    </row>
    <row r="48" spans="1:5" x14ac:dyDescent="0.2">
      <c r="A48" s="226" t="s">
        <v>585</v>
      </c>
      <c r="B48" s="118" t="s">
        <v>360</v>
      </c>
      <c r="C48" s="118"/>
      <c r="D48" s="119"/>
      <c r="E48" s="119"/>
    </row>
    <row r="49" spans="1:5" x14ac:dyDescent="0.2">
      <c r="A49" s="226" t="s">
        <v>586</v>
      </c>
      <c r="B49" s="118" t="s">
        <v>361</v>
      </c>
      <c r="C49" s="118"/>
      <c r="D49" s="119"/>
      <c r="E49" s="119"/>
    </row>
    <row r="50" spans="1:5" x14ac:dyDescent="0.2">
      <c r="A50" s="212" t="s">
        <v>587</v>
      </c>
      <c r="B50" s="112" t="s">
        <v>362</v>
      </c>
      <c r="C50" s="112">
        <v>28550125.479122061</v>
      </c>
      <c r="D50" s="111">
        <v>28915714.085995954</v>
      </c>
      <c r="E50" s="111">
        <v>30633917.988992959</v>
      </c>
    </row>
    <row r="51" spans="1:5" x14ac:dyDescent="0.2">
      <c r="A51" s="212" t="s">
        <v>588</v>
      </c>
      <c r="B51" s="112" t="s">
        <v>363</v>
      </c>
      <c r="C51" s="112">
        <v>4295029.4958870001</v>
      </c>
      <c r="D51" s="111">
        <v>3734360.2849999997</v>
      </c>
      <c r="E51" s="111">
        <v>9501672.3714000005</v>
      </c>
    </row>
    <row r="52" spans="1:5" x14ac:dyDescent="0.2">
      <c r="A52" s="212" t="s">
        <v>589</v>
      </c>
      <c r="B52" s="112" t="s">
        <v>364</v>
      </c>
      <c r="C52" s="112">
        <v>13849947.73</v>
      </c>
      <c r="D52" s="111">
        <v>13849947.73</v>
      </c>
      <c r="E52" s="111">
        <v>13825525.65</v>
      </c>
    </row>
    <row r="53" spans="1:5" x14ac:dyDescent="0.2">
      <c r="A53" s="212" t="s">
        <v>590</v>
      </c>
      <c r="B53" s="112" t="s">
        <v>365</v>
      </c>
      <c r="C53" s="112">
        <v>2504849</v>
      </c>
      <c r="D53" s="111">
        <v>2510897</v>
      </c>
      <c r="E53" s="111">
        <v>2345918</v>
      </c>
    </row>
    <row r="54" spans="1:5" x14ac:dyDescent="0.2">
      <c r="A54" s="212" t="s">
        <v>591</v>
      </c>
      <c r="B54" s="112" t="s">
        <v>366</v>
      </c>
      <c r="C54" s="112">
        <v>197784935.84</v>
      </c>
      <c r="D54" s="111">
        <v>197784935.84</v>
      </c>
      <c r="E54" s="111">
        <v>142373862.20999998</v>
      </c>
    </row>
    <row r="55" spans="1:5" x14ac:dyDescent="0.2">
      <c r="A55" s="212" t="s">
        <v>592</v>
      </c>
      <c r="B55" s="112" t="s">
        <v>367</v>
      </c>
      <c r="C55" s="112">
        <v>491314128.81304932</v>
      </c>
      <c r="D55" s="111">
        <v>513222605.6092726</v>
      </c>
      <c r="E55" s="111">
        <v>375876794.14564037</v>
      </c>
    </row>
    <row r="56" spans="1:5" x14ac:dyDescent="0.2">
      <c r="A56" s="212" t="s">
        <v>593</v>
      </c>
      <c r="B56" s="112" t="s">
        <v>368</v>
      </c>
      <c r="C56" s="112">
        <v>489450.21999999991</v>
      </c>
      <c r="D56" s="111">
        <v>564647.47000000009</v>
      </c>
      <c r="E56" s="111">
        <v>921137.92999999993</v>
      </c>
    </row>
    <row r="57" spans="1:5" ht="22.5" x14ac:dyDescent="0.2">
      <c r="A57" s="226" t="s">
        <v>594</v>
      </c>
      <c r="B57" s="118" t="s">
        <v>369</v>
      </c>
      <c r="C57" s="119">
        <f>SUM(C50:C56)</f>
        <v>738788466.57805848</v>
      </c>
      <c r="D57" s="119">
        <f>SUM(D50:D56)</f>
        <v>760583108.02026856</v>
      </c>
      <c r="E57" s="119">
        <f>SUM(E50:E56)</f>
        <v>575478828.29603326</v>
      </c>
    </row>
    <row r="58" spans="1:5" ht="8.25" customHeight="1" x14ac:dyDescent="0.2">
      <c r="B58" s="112"/>
      <c r="C58" s="112"/>
      <c r="D58" s="111"/>
      <c r="E58" s="111"/>
    </row>
    <row r="59" spans="1:5" x14ac:dyDescent="0.2">
      <c r="A59" s="226" t="s">
        <v>595</v>
      </c>
      <c r="B59" s="118" t="s">
        <v>370</v>
      </c>
      <c r="C59" s="118"/>
      <c r="D59" s="111"/>
      <c r="E59" s="111"/>
    </row>
    <row r="60" spans="1:5" x14ac:dyDescent="0.2">
      <c r="A60" s="212" t="s">
        <v>596</v>
      </c>
      <c r="B60" s="112" t="s">
        <v>371</v>
      </c>
      <c r="C60" s="112">
        <v>8501801.770877935</v>
      </c>
      <c r="D60" s="111">
        <v>8623193.6440040451</v>
      </c>
      <c r="E60" s="111">
        <v>1990800.9210070376</v>
      </c>
    </row>
    <row r="61" spans="1:5" x14ac:dyDescent="0.2">
      <c r="A61" s="212" t="s">
        <v>597</v>
      </c>
      <c r="B61" s="112" t="s">
        <v>372</v>
      </c>
      <c r="C61" s="112">
        <v>129881444.50399995</v>
      </c>
      <c r="D61" s="111">
        <v>118831169.384</v>
      </c>
      <c r="E61" s="111">
        <v>137937335.56400001</v>
      </c>
    </row>
    <row r="62" spans="1:5" x14ac:dyDescent="0.2">
      <c r="A62" s="212" t="s">
        <v>598</v>
      </c>
      <c r="B62" s="112" t="s">
        <v>373</v>
      </c>
      <c r="C62" s="112">
        <v>4907390.4841130003</v>
      </c>
      <c r="D62" s="111">
        <v>6442249.0750000011</v>
      </c>
      <c r="E62" s="111">
        <v>8043226.2286</v>
      </c>
    </row>
    <row r="63" spans="1:5" x14ac:dyDescent="0.2">
      <c r="A63" s="212" t="s">
        <v>599</v>
      </c>
      <c r="B63" s="112" t="s">
        <v>374</v>
      </c>
      <c r="C63" s="112">
        <v>12683577</v>
      </c>
      <c r="D63" s="111">
        <v>5250262</v>
      </c>
      <c r="E63" s="111">
        <v>0</v>
      </c>
    </row>
    <row r="64" spans="1:5" x14ac:dyDescent="0.2">
      <c r="A64" s="212" t="s">
        <v>600</v>
      </c>
      <c r="B64" s="112" t="s">
        <v>375</v>
      </c>
      <c r="C64" s="112">
        <v>542068</v>
      </c>
      <c r="D64" s="111">
        <v>536020</v>
      </c>
      <c r="E64" s="111">
        <v>542068</v>
      </c>
    </row>
    <row r="65" spans="1:7" x14ac:dyDescent="0.2">
      <c r="A65" s="212" t="s">
        <v>601</v>
      </c>
      <c r="B65" s="112" t="s">
        <v>376</v>
      </c>
      <c r="C65" s="112">
        <v>0</v>
      </c>
      <c r="D65" s="111">
        <v>69862.77</v>
      </c>
      <c r="E65" s="111">
        <v>28069</v>
      </c>
    </row>
    <row r="66" spans="1:7" x14ac:dyDescent="0.2">
      <c r="A66" s="212" t="s">
        <v>602</v>
      </c>
      <c r="B66" s="112" t="s">
        <v>377</v>
      </c>
      <c r="C66" s="112">
        <v>140690590.8269507</v>
      </c>
      <c r="D66" s="111">
        <v>129303101.93072732</v>
      </c>
      <c r="E66" s="111">
        <v>268908460.80435961</v>
      </c>
    </row>
    <row r="67" spans="1:7" x14ac:dyDescent="0.2">
      <c r="A67" s="226" t="s">
        <v>603</v>
      </c>
      <c r="B67" s="118" t="s">
        <v>378</v>
      </c>
      <c r="C67" s="119">
        <f>SUM(C60:C66)</f>
        <v>297206872.58594155</v>
      </c>
      <c r="D67" s="119">
        <f>SUM(D60:D66)</f>
        <v>269055858.80373138</v>
      </c>
      <c r="E67" s="119">
        <f>SUM(E60:E66)</f>
        <v>417449960.51796663</v>
      </c>
    </row>
    <row r="68" spans="1:7" ht="6.75" customHeight="1" x14ac:dyDescent="0.2">
      <c r="B68" s="114"/>
      <c r="C68" s="111"/>
      <c r="D68" s="111"/>
      <c r="E68" s="111"/>
    </row>
    <row r="69" spans="1:7" x14ac:dyDescent="0.2">
      <c r="A69" s="226" t="s">
        <v>604</v>
      </c>
      <c r="B69" s="115" t="s">
        <v>379</v>
      </c>
      <c r="C69" s="116">
        <f>C57+C67</f>
        <v>1035995339.164</v>
      </c>
      <c r="D69" s="116">
        <f>D57+D67</f>
        <v>1029638966.8239999</v>
      </c>
      <c r="E69" s="116">
        <f>E57+E67</f>
        <v>992928788.81399989</v>
      </c>
    </row>
    <row r="70" spans="1:7" ht="5.25" customHeight="1" x14ac:dyDescent="0.2">
      <c r="B70" s="112"/>
      <c r="C70" s="111"/>
      <c r="D70" s="111"/>
      <c r="E70" s="111"/>
    </row>
    <row r="71" spans="1:7" ht="22.5" x14ac:dyDescent="0.2">
      <c r="A71" s="226" t="s">
        <v>326</v>
      </c>
      <c r="B71" s="115" t="s">
        <v>380</v>
      </c>
      <c r="C71" s="116">
        <f>C46+C69</f>
        <v>3088975137.7869997</v>
      </c>
      <c r="D71" s="116">
        <f>D46+D69</f>
        <v>3077079067.3469996</v>
      </c>
      <c r="E71" s="116">
        <f>E46+E69</f>
        <v>2730572052.1369996</v>
      </c>
    </row>
    <row r="77" spans="1:7" x14ac:dyDescent="0.2">
      <c r="B77" s="500" t="s">
        <v>381</v>
      </c>
      <c r="C77" s="500"/>
      <c r="D77" s="500"/>
      <c r="E77" s="500"/>
      <c r="F77" s="500"/>
    </row>
    <row r="78" spans="1:7" x14ac:dyDescent="0.2">
      <c r="C78" s="498" t="s">
        <v>527</v>
      </c>
      <c r="D78" s="498"/>
      <c r="E78" s="498"/>
      <c r="F78" s="498"/>
      <c r="G78" s="498"/>
    </row>
    <row r="80" spans="1:7" x14ac:dyDescent="0.2">
      <c r="B80" s="195"/>
      <c r="C80" s="219" t="s">
        <v>382</v>
      </c>
      <c r="D80" s="195" t="s">
        <v>382</v>
      </c>
      <c r="E80" s="195" t="s">
        <v>382</v>
      </c>
    </row>
    <row r="81" spans="1:8" x14ac:dyDescent="0.2">
      <c r="A81" s="217" t="s">
        <v>554</v>
      </c>
      <c r="B81" s="198" t="s">
        <v>383</v>
      </c>
      <c r="C81" s="220">
        <v>45747</v>
      </c>
      <c r="D81" s="199">
        <f>D13</f>
        <v>45657</v>
      </c>
      <c r="E81" s="199">
        <f>E13</f>
        <v>45291</v>
      </c>
      <c r="F81" s="121"/>
      <c r="H81" s="122"/>
    </row>
    <row r="82" spans="1:8" ht="15" x14ac:dyDescent="0.35">
      <c r="B82" s="123"/>
      <c r="C82" s="123"/>
      <c r="D82" s="123"/>
      <c r="E82" s="124"/>
      <c r="F82" s="122"/>
      <c r="H82" s="122"/>
    </row>
    <row r="83" spans="1:8" x14ac:dyDescent="0.2">
      <c r="A83" s="211" t="s">
        <v>530</v>
      </c>
      <c r="B83" s="215" t="s">
        <v>384</v>
      </c>
      <c r="C83" s="125">
        <v>325827160.52999997</v>
      </c>
      <c r="D83" s="125">
        <v>1495531942.1400003</v>
      </c>
      <c r="E83" s="125">
        <v>1399298512.4900002</v>
      </c>
      <c r="F83" s="122"/>
      <c r="H83" s="122"/>
    </row>
    <row r="84" spans="1:8" x14ac:dyDescent="0.2">
      <c r="A84" s="212" t="s">
        <v>531</v>
      </c>
      <c r="B84" s="216" t="s">
        <v>385</v>
      </c>
      <c r="C84" s="125">
        <v>2395872.3199999998</v>
      </c>
      <c r="D84" s="125">
        <v>11306208</v>
      </c>
      <c r="E84" s="125">
        <v>11101938.23</v>
      </c>
      <c r="F84" s="122"/>
      <c r="H84" s="122"/>
    </row>
    <row r="85" spans="1:8" x14ac:dyDescent="0.2">
      <c r="A85" s="212" t="s">
        <v>532</v>
      </c>
      <c r="B85" s="216" t="s">
        <v>386</v>
      </c>
      <c r="C85" s="125">
        <v>-1966313.5900000003</v>
      </c>
      <c r="D85" s="125">
        <v>5660951.2400000012</v>
      </c>
      <c r="E85" s="125">
        <v>43108123.390000001</v>
      </c>
      <c r="F85" s="122"/>
      <c r="H85" s="122"/>
    </row>
    <row r="86" spans="1:8" x14ac:dyDescent="0.2">
      <c r="A86" s="212" t="s">
        <v>533</v>
      </c>
      <c r="B86" s="216" t="s">
        <v>388</v>
      </c>
      <c r="C86" s="125">
        <v>-11158346.08</v>
      </c>
      <c r="D86" s="125">
        <v>-37705200.990000002</v>
      </c>
      <c r="E86" s="125">
        <v>-39024007.789999999</v>
      </c>
      <c r="F86" s="122"/>
      <c r="H86" s="122"/>
    </row>
    <row r="87" spans="1:8" x14ac:dyDescent="0.2">
      <c r="A87" s="212" t="s">
        <v>534</v>
      </c>
      <c r="B87" s="216" t="s">
        <v>389</v>
      </c>
      <c r="C87" s="125">
        <v>17049.069999999367</v>
      </c>
      <c r="D87" s="125">
        <v>-11253493.280000001</v>
      </c>
      <c r="E87" s="125">
        <v>-76334264.859999999</v>
      </c>
      <c r="F87" s="122"/>
      <c r="H87" s="122"/>
    </row>
    <row r="88" spans="1:8" x14ac:dyDescent="0.2">
      <c r="A88" s="212" t="s">
        <v>535</v>
      </c>
      <c r="B88" s="216" t="s">
        <v>390</v>
      </c>
      <c r="C88" s="125">
        <v>-121209063.43000002</v>
      </c>
      <c r="D88" s="125">
        <v>-567402248.69000006</v>
      </c>
      <c r="E88" s="125">
        <v>-456689427.76000005</v>
      </c>
      <c r="F88" s="122"/>
      <c r="H88" s="122"/>
    </row>
    <row r="89" spans="1:8" x14ac:dyDescent="0.2">
      <c r="A89" s="212" t="s">
        <v>536</v>
      </c>
      <c r="B89" s="216" t="s">
        <v>391</v>
      </c>
      <c r="C89" s="125">
        <v>-41755832.149999999</v>
      </c>
      <c r="D89" s="125">
        <v>-169911094.95999998</v>
      </c>
      <c r="E89" s="125">
        <v>-161790447.88999999</v>
      </c>
      <c r="F89" s="122"/>
      <c r="H89" s="122"/>
    </row>
    <row r="90" spans="1:8" x14ac:dyDescent="0.2">
      <c r="A90" s="212" t="s">
        <v>537</v>
      </c>
      <c r="B90" s="216" t="s">
        <v>392</v>
      </c>
      <c r="C90" s="125">
        <v>-45279048.160000004</v>
      </c>
      <c r="D90" s="125">
        <v>-153456356.72999999</v>
      </c>
      <c r="E90" s="125">
        <v>-145828657.48000002</v>
      </c>
      <c r="F90" s="122"/>
      <c r="H90" s="122"/>
    </row>
    <row r="91" spans="1:8" x14ac:dyDescent="0.2">
      <c r="A91" s="212" t="s">
        <v>538</v>
      </c>
      <c r="B91" s="216" t="s">
        <v>393</v>
      </c>
      <c r="C91" s="125">
        <v>-9492432.4499999993</v>
      </c>
      <c r="D91" s="125">
        <v>-42658980.189999998</v>
      </c>
      <c r="E91" s="125">
        <v>-38436453.170000002</v>
      </c>
      <c r="F91" s="122"/>
      <c r="H91" s="122"/>
    </row>
    <row r="92" spans="1:8" x14ac:dyDescent="0.2">
      <c r="A92" s="212" t="s">
        <v>539</v>
      </c>
      <c r="B92" s="216" t="s">
        <v>394</v>
      </c>
      <c r="C92" s="125">
        <v>-121115710.25</v>
      </c>
      <c r="D92" s="125">
        <v>-370114513.51999998</v>
      </c>
      <c r="E92" s="125">
        <v>-368848660.29000002</v>
      </c>
      <c r="F92" s="122"/>
      <c r="H92" s="122"/>
    </row>
    <row r="93" spans="1:8" x14ac:dyDescent="0.2">
      <c r="A93" s="212" t="s">
        <v>540</v>
      </c>
      <c r="B93" s="216" t="s">
        <v>395</v>
      </c>
      <c r="C93" s="125">
        <v>0</v>
      </c>
      <c r="D93" s="125">
        <v>0</v>
      </c>
      <c r="E93" s="125">
        <v>0</v>
      </c>
      <c r="F93" s="122"/>
      <c r="H93" s="122"/>
    </row>
    <row r="94" spans="1:8" x14ac:dyDescent="0.2">
      <c r="A94" s="212" t="s">
        <v>541</v>
      </c>
      <c r="B94" s="216" t="s">
        <v>396</v>
      </c>
      <c r="C94" s="125">
        <v>-8338506.2700000005</v>
      </c>
      <c r="D94" s="125">
        <v>-42635203.899999999</v>
      </c>
      <c r="E94" s="125">
        <v>-52519517.109999999</v>
      </c>
      <c r="F94" s="122"/>
      <c r="H94" s="122"/>
    </row>
    <row r="95" spans="1:8" x14ac:dyDescent="0.2">
      <c r="A95" s="212" t="s">
        <v>542</v>
      </c>
      <c r="B95" s="216" t="s">
        <v>397</v>
      </c>
      <c r="C95" s="125">
        <v>-5931452.4299999997</v>
      </c>
      <c r="D95" s="125">
        <v>-23954539.060000002</v>
      </c>
      <c r="E95" s="125">
        <v>-20186453.600000001</v>
      </c>
      <c r="F95" s="122"/>
      <c r="H95" s="122"/>
    </row>
    <row r="96" spans="1:8" x14ac:dyDescent="0.2">
      <c r="A96" s="212" t="s">
        <v>543</v>
      </c>
      <c r="B96" s="216" t="s">
        <v>398</v>
      </c>
      <c r="C96" s="125">
        <v>75677139.739999995</v>
      </c>
      <c r="D96" s="125">
        <v>4608823.4399999995</v>
      </c>
      <c r="E96" s="125">
        <v>2587813.3199999998</v>
      </c>
      <c r="F96" s="122"/>
      <c r="H96" s="122"/>
    </row>
    <row r="97" spans="1:8" x14ac:dyDescent="0.2">
      <c r="A97" s="212" t="s">
        <v>544</v>
      </c>
      <c r="B97" s="216" t="s">
        <v>399</v>
      </c>
      <c r="C97" s="125">
        <v>0</v>
      </c>
      <c r="D97" s="125">
        <v>25757567.369999997</v>
      </c>
      <c r="E97" s="122">
        <v>0</v>
      </c>
      <c r="F97" s="122"/>
      <c r="H97" s="122"/>
    </row>
    <row r="98" spans="1:8" ht="14.25" customHeight="1" x14ac:dyDescent="0.2">
      <c r="A98" s="213" t="s">
        <v>545</v>
      </c>
      <c r="B98" s="216" t="s">
        <v>400</v>
      </c>
      <c r="C98" s="125">
        <v>2844.98</v>
      </c>
      <c r="D98" s="125">
        <v>5427229.8799999999</v>
      </c>
      <c r="E98" s="125">
        <v>114510.2</v>
      </c>
      <c r="F98" s="122"/>
      <c r="H98" s="122"/>
    </row>
    <row r="99" spans="1:8" x14ac:dyDescent="0.2">
      <c r="A99" s="212" t="s">
        <v>546</v>
      </c>
      <c r="B99" s="216" t="s">
        <v>401</v>
      </c>
      <c r="C99" s="125">
        <v>-15466763.879999999</v>
      </c>
      <c r="D99" s="125">
        <v>-67278215.890000001</v>
      </c>
      <c r="E99" s="125">
        <v>-46863483.210000001</v>
      </c>
      <c r="F99" s="122"/>
      <c r="H99" s="122"/>
    </row>
    <row r="100" spans="1:8" x14ac:dyDescent="0.2">
      <c r="A100" s="212" t="s">
        <v>547</v>
      </c>
      <c r="B100" s="122" t="s">
        <v>402</v>
      </c>
      <c r="C100" s="125">
        <v>-9250776.8200000022</v>
      </c>
      <c r="D100" s="125">
        <v>-41655928.320000008</v>
      </c>
      <c r="E100" s="125">
        <v>-37795707.640000001</v>
      </c>
      <c r="F100" s="122"/>
      <c r="H100" s="122"/>
    </row>
    <row r="101" spans="1:8" x14ac:dyDescent="0.2">
      <c r="A101" s="214" t="s">
        <v>548</v>
      </c>
      <c r="B101" s="122" t="s">
        <v>403</v>
      </c>
      <c r="C101" s="122"/>
      <c r="D101" s="125">
        <v>0</v>
      </c>
      <c r="E101" s="122">
        <v>0</v>
      </c>
      <c r="F101" s="122"/>
      <c r="H101" s="122"/>
    </row>
    <row r="102" spans="1:8" x14ac:dyDescent="0.2">
      <c r="B102" s="184" t="s">
        <v>521</v>
      </c>
      <c r="C102" s="184"/>
      <c r="D102" s="122"/>
      <c r="E102" s="125">
        <v>-3068769.09</v>
      </c>
      <c r="F102" s="122"/>
      <c r="H102" s="122"/>
    </row>
    <row r="103" spans="1:8" x14ac:dyDescent="0.2">
      <c r="A103" s="126" t="s">
        <v>549</v>
      </c>
      <c r="B103" s="126" t="s">
        <v>404</v>
      </c>
      <c r="C103" s="126">
        <f>SUM(C83:C102)</f>
        <v>12955821.129999975</v>
      </c>
      <c r="D103" s="126">
        <f>SUM(D83:D102)</f>
        <v>20266946.54000026</v>
      </c>
      <c r="E103" s="126">
        <f>SUM(E83:E102)</f>
        <v>8825047.7400004677</v>
      </c>
      <c r="F103" s="122"/>
      <c r="H103" s="122"/>
    </row>
    <row r="104" spans="1:8" x14ac:dyDescent="0.2">
      <c r="A104" s="122" t="s">
        <v>550</v>
      </c>
      <c r="B104" s="122" t="s">
        <v>405</v>
      </c>
      <c r="C104" s="125">
        <v>-7433315</v>
      </c>
      <c r="D104" s="125">
        <v>-11342966</v>
      </c>
      <c r="E104" s="125">
        <v>0</v>
      </c>
      <c r="F104" s="122"/>
      <c r="H104" s="122"/>
    </row>
    <row r="105" spans="1:8" x14ac:dyDescent="0.2">
      <c r="A105" s="122" t="s">
        <v>551</v>
      </c>
      <c r="B105" s="122" t="s">
        <v>406</v>
      </c>
      <c r="C105" s="210" t="s">
        <v>529</v>
      </c>
      <c r="D105" s="125">
        <v>-4427345.55</v>
      </c>
      <c r="E105" s="125">
        <v>6448755</v>
      </c>
      <c r="F105" s="122"/>
      <c r="H105" s="122"/>
    </row>
    <row r="106" spans="1:8" x14ac:dyDescent="0.2">
      <c r="B106" s="127"/>
      <c r="C106" s="127"/>
      <c r="D106" s="127"/>
      <c r="E106" s="127"/>
      <c r="F106" s="127"/>
      <c r="H106" s="127"/>
    </row>
    <row r="107" spans="1:8" x14ac:dyDescent="0.2">
      <c r="A107" s="217" t="s">
        <v>552</v>
      </c>
      <c r="B107" s="128" t="s">
        <v>407</v>
      </c>
      <c r="C107" s="128">
        <f>SUM(C104:C106)</f>
        <v>-7433315</v>
      </c>
      <c r="D107" s="128">
        <f>SUM(D104:D106)</f>
        <v>-15770311.550000001</v>
      </c>
      <c r="E107" s="128">
        <f>SUM(E104:E106)</f>
        <v>6448755</v>
      </c>
      <c r="F107" s="122"/>
      <c r="H107" s="122"/>
    </row>
    <row r="108" spans="1:8" x14ac:dyDescent="0.2">
      <c r="A108" s="217"/>
      <c r="B108" s="122"/>
      <c r="C108" s="122"/>
      <c r="D108" s="122"/>
      <c r="E108" s="122"/>
      <c r="F108" s="122"/>
      <c r="H108" s="122"/>
    </row>
    <row r="109" spans="1:8" x14ac:dyDescent="0.2">
      <c r="A109" s="217" t="s">
        <v>553</v>
      </c>
      <c r="B109" s="126" t="s">
        <v>408</v>
      </c>
      <c r="C109" s="126">
        <v>5522506.1299999747</v>
      </c>
      <c r="D109" s="126">
        <f>SUM(D107,D103)</f>
        <v>4496634.9900002591</v>
      </c>
      <c r="E109" s="126">
        <f>SUM(E107,E103)</f>
        <v>15273802.740000468</v>
      </c>
      <c r="F109" s="122"/>
      <c r="H109" s="122"/>
    </row>
    <row r="110" spans="1:8" x14ac:dyDescent="0.2">
      <c r="B110" s="129"/>
      <c r="C110" s="129">
        <f>C107/C103</f>
        <v>-0.57374325605559007</v>
      </c>
      <c r="D110" s="129">
        <f>D107/D103</f>
        <v>-0.77812962692108623</v>
      </c>
      <c r="E110" s="129">
        <f>E107/E103</f>
        <v>0.73073315748427425</v>
      </c>
      <c r="F110" s="129"/>
      <c r="H110" s="129"/>
    </row>
    <row r="113" spans="2:6" hidden="1" x14ac:dyDescent="0.2">
      <c r="B113" s="502" t="s">
        <v>409</v>
      </c>
      <c r="C113" s="502"/>
      <c r="D113" s="502"/>
      <c r="E113" s="502"/>
    </row>
    <row r="114" spans="2:6" ht="15" hidden="1" x14ac:dyDescent="0.25">
      <c r="B114" s="497" t="s">
        <v>454</v>
      </c>
      <c r="C114" s="497"/>
      <c r="D114" s="497"/>
      <c r="E114" s="497"/>
      <c r="F114" s="130"/>
    </row>
    <row r="115" spans="2:6" hidden="1" x14ac:dyDescent="0.2"/>
    <row r="116" spans="2:6" ht="15" hidden="1" x14ac:dyDescent="0.25">
      <c r="B116" s="194"/>
      <c r="C116" s="194"/>
      <c r="D116" s="195" t="s">
        <v>382</v>
      </c>
      <c r="E116" s="195" t="s">
        <v>382</v>
      </c>
      <c r="F116" s="130"/>
    </row>
    <row r="117" spans="2:6" hidden="1" x14ac:dyDescent="0.2">
      <c r="B117" s="196" t="s">
        <v>383</v>
      </c>
      <c r="C117" s="196"/>
      <c r="D117" s="197">
        <f>D81</f>
        <v>45657</v>
      </c>
      <c r="E117" s="197">
        <f>E81</f>
        <v>45291</v>
      </c>
    </row>
    <row r="118" spans="2:6" hidden="1" x14ac:dyDescent="0.2">
      <c r="B118" s="132"/>
      <c r="C118" s="132"/>
      <c r="D118" s="133"/>
      <c r="E118" s="134"/>
    </row>
    <row r="119" spans="2:6" hidden="1" x14ac:dyDescent="0.2">
      <c r="B119" s="135" t="s">
        <v>410</v>
      </c>
      <c r="C119" s="135"/>
      <c r="D119" s="136"/>
      <c r="E119" s="131"/>
    </row>
    <row r="120" spans="2:6" hidden="1" x14ac:dyDescent="0.2">
      <c r="B120" s="137"/>
      <c r="C120" s="137"/>
      <c r="D120" s="136"/>
      <c r="E120" s="131"/>
    </row>
    <row r="121" spans="2:6" hidden="1" x14ac:dyDescent="0.2">
      <c r="B121" s="138" t="s">
        <v>411</v>
      </c>
      <c r="C121" s="138"/>
      <c r="D121" s="139">
        <v>14299830.650000079</v>
      </c>
      <c r="E121" s="139">
        <v>8825047.9318448454</v>
      </c>
    </row>
    <row r="122" spans="2:6" hidden="1" x14ac:dyDescent="0.2">
      <c r="B122" s="131"/>
      <c r="C122" s="131"/>
      <c r="D122" s="131"/>
      <c r="E122" s="131"/>
    </row>
    <row r="123" spans="2:6" hidden="1" x14ac:dyDescent="0.2">
      <c r="B123" s="140" t="s">
        <v>412</v>
      </c>
      <c r="C123" s="140"/>
      <c r="D123" s="141">
        <v>154879222.19999999</v>
      </c>
      <c r="E123" s="141">
        <v>160633178.16999999</v>
      </c>
    </row>
    <row r="124" spans="2:6" hidden="1" x14ac:dyDescent="0.2">
      <c r="B124" s="142"/>
      <c r="C124" s="142"/>
      <c r="D124" s="131"/>
      <c r="E124" s="131"/>
    </row>
    <row r="125" spans="2:6" hidden="1" x14ac:dyDescent="0.2">
      <c r="B125" s="142" t="s">
        <v>413</v>
      </c>
      <c r="C125" s="142"/>
      <c r="D125" s="143">
        <v>41575657.759999998</v>
      </c>
      <c r="E125" s="143">
        <v>33872110.089999996</v>
      </c>
    </row>
    <row r="126" spans="2:6" hidden="1" x14ac:dyDescent="0.2">
      <c r="B126" s="142" t="s">
        <v>414</v>
      </c>
      <c r="C126" s="142"/>
      <c r="D126" s="143">
        <v>0</v>
      </c>
      <c r="E126" s="143">
        <v>-13972231</v>
      </c>
    </row>
    <row r="127" spans="2:6" hidden="1" x14ac:dyDescent="0.2">
      <c r="B127" s="142" t="s">
        <v>415</v>
      </c>
      <c r="C127" s="142"/>
      <c r="D127" s="143">
        <v>-5034179.9600000009</v>
      </c>
      <c r="E127" s="143">
        <v>-114510.44000000002</v>
      </c>
    </row>
    <row r="128" spans="2:6" hidden="1" x14ac:dyDescent="0.2">
      <c r="B128" s="142" t="s">
        <v>457</v>
      </c>
      <c r="C128" s="142"/>
      <c r="D128" s="143">
        <v>0</v>
      </c>
      <c r="E128" s="143">
        <v>0</v>
      </c>
    </row>
    <row r="129" spans="2:6" hidden="1" x14ac:dyDescent="0.2">
      <c r="B129" s="142" t="s">
        <v>416</v>
      </c>
      <c r="C129" s="142"/>
      <c r="D129" s="143">
        <v>-4670729.62</v>
      </c>
      <c r="E129" s="143">
        <v>-4567194.1399999997</v>
      </c>
    </row>
    <row r="130" spans="2:6" hidden="1" x14ac:dyDescent="0.2">
      <c r="B130" s="142" t="s">
        <v>417</v>
      </c>
      <c r="C130" s="142"/>
      <c r="D130" s="143">
        <v>1316379.3400000001</v>
      </c>
      <c r="E130" s="143">
        <v>394895.54</v>
      </c>
    </row>
    <row r="131" spans="2:6" hidden="1" x14ac:dyDescent="0.2">
      <c r="B131" s="142" t="s">
        <v>418</v>
      </c>
      <c r="C131" s="142"/>
      <c r="D131" s="143">
        <v>-211777.58999999997</v>
      </c>
      <c r="E131" s="143">
        <v>-30169543.350000001</v>
      </c>
    </row>
    <row r="132" spans="2:6" hidden="1" x14ac:dyDescent="0.2">
      <c r="B132" s="142" t="s">
        <v>458</v>
      </c>
      <c r="C132" s="142"/>
      <c r="D132" s="143">
        <v>-26403005.399999999</v>
      </c>
      <c r="E132" s="143">
        <v>0</v>
      </c>
    </row>
    <row r="133" spans="2:6" hidden="1" x14ac:dyDescent="0.2">
      <c r="B133" s="142" t="s">
        <v>419</v>
      </c>
      <c r="C133" s="142"/>
      <c r="D133" s="143">
        <v>-341731.14000000583</v>
      </c>
      <c r="E133" s="143">
        <v>5670596.4499999769</v>
      </c>
    </row>
    <row r="134" spans="2:6" hidden="1" x14ac:dyDescent="0.2">
      <c r="B134" s="144" t="s">
        <v>420</v>
      </c>
      <c r="C134" s="144"/>
      <c r="D134" s="143">
        <v>-6471625.7300000004</v>
      </c>
      <c r="E134" s="143">
        <v>-1376569.6099999994</v>
      </c>
    </row>
    <row r="135" spans="2:6" hidden="1" x14ac:dyDescent="0.2">
      <c r="B135" s="144" t="s">
        <v>522</v>
      </c>
      <c r="C135" s="144"/>
      <c r="D135" s="143">
        <v>0</v>
      </c>
      <c r="E135" s="143">
        <v>0</v>
      </c>
    </row>
    <row r="136" spans="2:6" hidden="1" x14ac:dyDescent="0.2">
      <c r="B136" s="142" t="s">
        <v>421</v>
      </c>
      <c r="C136" s="142"/>
      <c r="D136" s="143">
        <v>153456356.73000002</v>
      </c>
      <c r="E136" s="143">
        <v>145828657.48000002</v>
      </c>
    </row>
    <row r="137" spans="2:6" hidden="1" x14ac:dyDescent="0.2">
      <c r="B137" s="142" t="s">
        <v>422</v>
      </c>
      <c r="C137" s="142"/>
      <c r="D137" s="143">
        <v>-66942.899999999994</v>
      </c>
      <c r="E137" s="143">
        <v>64243.150000000081</v>
      </c>
    </row>
    <row r="138" spans="2:6" hidden="1" x14ac:dyDescent="0.2">
      <c r="B138" s="142" t="s">
        <v>459</v>
      </c>
      <c r="C138" s="142"/>
      <c r="D138" s="143">
        <v>0</v>
      </c>
      <c r="E138" s="143">
        <v>0</v>
      </c>
      <c r="F138" s="146"/>
    </row>
    <row r="139" spans="2:6" hidden="1" x14ac:dyDescent="0.2">
      <c r="B139" s="142" t="s">
        <v>423</v>
      </c>
      <c r="C139" s="142"/>
      <c r="D139" s="143">
        <v>3176129.23</v>
      </c>
      <c r="E139" s="143">
        <v>23387870.77</v>
      </c>
      <c r="F139" s="146"/>
    </row>
    <row r="140" spans="2:6" hidden="1" x14ac:dyDescent="0.2">
      <c r="B140" s="142" t="s">
        <v>460</v>
      </c>
      <c r="C140" s="142"/>
      <c r="D140" s="143">
        <v>0</v>
      </c>
      <c r="E140" s="143">
        <v>3068769.09</v>
      </c>
      <c r="F140" s="146"/>
    </row>
    <row r="141" spans="2:6" hidden="1" x14ac:dyDescent="0.2">
      <c r="B141" s="142" t="s">
        <v>424</v>
      </c>
      <c r="C141" s="142"/>
      <c r="D141" s="143">
        <v>-1445308.52</v>
      </c>
      <c r="E141" s="143">
        <v>-1453915.86</v>
      </c>
      <c r="F141" s="146"/>
    </row>
    <row r="142" spans="2:6" hidden="1" x14ac:dyDescent="0.2">
      <c r="B142" s="142" t="s">
        <v>425</v>
      </c>
      <c r="C142" s="142"/>
      <c r="D142" s="143">
        <v>0</v>
      </c>
      <c r="E142" s="143">
        <v>0</v>
      </c>
      <c r="F142" s="146"/>
    </row>
    <row r="143" spans="2:6" hidden="1" x14ac:dyDescent="0.2">
      <c r="B143" s="142" t="s">
        <v>357</v>
      </c>
      <c r="C143" s="142"/>
      <c r="D143" s="143">
        <v>0</v>
      </c>
      <c r="E143" s="143">
        <v>0</v>
      </c>
      <c r="F143" s="146"/>
    </row>
    <row r="144" spans="2:6" hidden="1" x14ac:dyDescent="0.2">
      <c r="B144" s="142"/>
      <c r="C144" s="142"/>
      <c r="D144" s="147">
        <f>D123+D121</f>
        <v>169179052.85000005</v>
      </c>
      <c r="E144" s="147">
        <f>E123+E121</f>
        <v>169458226.10184485</v>
      </c>
      <c r="F144" s="146"/>
    </row>
    <row r="145" spans="2:6" hidden="1" x14ac:dyDescent="0.2">
      <c r="B145" s="142"/>
      <c r="C145" s="142"/>
      <c r="D145" s="148"/>
      <c r="E145" s="148"/>
      <c r="F145" s="146"/>
    </row>
    <row r="146" spans="2:6" hidden="1" x14ac:dyDescent="0.2">
      <c r="B146" s="140" t="s">
        <v>426</v>
      </c>
      <c r="C146" s="140"/>
      <c r="D146" s="148"/>
      <c r="E146" s="148"/>
      <c r="F146" s="146"/>
    </row>
    <row r="147" spans="2:6" hidden="1" x14ac:dyDescent="0.2">
      <c r="B147" s="142" t="s">
        <v>427</v>
      </c>
      <c r="C147" s="142"/>
      <c r="D147" s="185">
        <v>12996452.430000003</v>
      </c>
      <c r="E147" s="145">
        <v>94939685.693499997</v>
      </c>
      <c r="F147" s="146"/>
    </row>
    <row r="148" spans="2:6" hidden="1" x14ac:dyDescent="0.2">
      <c r="B148" s="142" t="s">
        <v>428</v>
      </c>
      <c r="C148" s="142"/>
      <c r="D148" s="185">
        <v>-45557515.650000043</v>
      </c>
      <c r="E148" s="145">
        <v>72126165.598255217</v>
      </c>
      <c r="F148" s="146"/>
    </row>
    <row r="149" spans="2:6" hidden="1" x14ac:dyDescent="0.2">
      <c r="B149" s="142" t="s">
        <v>429</v>
      </c>
      <c r="C149" s="142"/>
      <c r="D149" s="185">
        <v>-21021000.960000113</v>
      </c>
      <c r="E149" s="145">
        <v>-61104124.656800054</v>
      </c>
      <c r="F149" s="146"/>
    </row>
    <row r="150" spans="2:6" hidden="1" x14ac:dyDescent="0.2">
      <c r="B150" s="142" t="s">
        <v>430</v>
      </c>
      <c r="C150" s="142"/>
      <c r="D150" s="185">
        <v>0</v>
      </c>
      <c r="E150" s="145">
        <v>0</v>
      </c>
      <c r="F150" s="146"/>
    </row>
    <row r="151" spans="2:6" hidden="1" x14ac:dyDescent="0.2">
      <c r="B151" s="142" t="s">
        <v>431</v>
      </c>
      <c r="C151" s="142"/>
      <c r="D151" s="162">
        <v>0</v>
      </c>
      <c r="E151" s="143">
        <v>0</v>
      </c>
    </row>
    <row r="152" spans="2:6" hidden="1" x14ac:dyDescent="0.2">
      <c r="B152" s="142"/>
      <c r="C152" s="142"/>
      <c r="D152" s="131"/>
      <c r="E152" s="131"/>
    </row>
    <row r="153" spans="2:6" hidden="1" x14ac:dyDescent="0.2">
      <c r="B153" s="135" t="s">
        <v>432</v>
      </c>
      <c r="C153" s="135"/>
      <c r="D153" s="149">
        <f>SUM(D147:D152)+D144</f>
        <v>115596988.6699999</v>
      </c>
      <c r="E153" s="149">
        <f>SUM(E147:E152)+E144</f>
        <v>275419952.73679996</v>
      </c>
    </row>
    <row r="154" spans="2:6" hidden="1" x14ac:dyDescent="0.2">
      <c r="B154" s="142"/>
      <c r="C154" s="142"/>
      <c r="D154" s="131"/>
      <c r="E154" s="131"/>
    </row>
    <row r="155" spans="2:6" hidden="1" x14ac:dyDescent="0.2">
      <c r="B155" s="142" t="s">
        <v>433</v>
      </c>
      <c r="C155" s="142"/>
      <c r="D155" s="143">
        <v>-42184377.340000004</v>
      </c>
      <c r="E155" s="143">
        <v>-32905511.509999998</v>
      </c>
    </row>
    <row r="156" spans="2:6" hidden="1" x14ac:dyDescent="0.2">
      <c r="B156" s="142"/>
      <c r="C156" s="142"/>
      <c r="D156" s="131"/>
      <c r="E156" s="131"/>
    </row>
    <row r="157" spans="2:6" hidden="1" x14ac:dyDescent="0.2">
      <c r="B157" s="135" t="s">
        <v>434</v>
      </c>
      <c r="C157" s="135"/>
      <c r="D157" s="149">
        <f>D153+D155</f>
        <v>73412611.329999894</v>
      </c>
      <c r="E157" s="149">
        <f>E153+E155</f>
        <v>242514441.22679996</v>
      </c>
    </row>
    <row r="158" spans="2:6" hidden="1" x14ac:dyDescent="0.2">
      <c r="B158" s="142"/>
      <c r="C158" s="142"/>
      <c r="D158" s="131"/>
      <c r="E158" s="131"/>
    </row>
    <row r="159" spans="2:6" hidden="1" x14ac:dyDescent="0.2">
      <c r="B159" s="135" t="s">
        <v>435</v>
      </c>
      <c r="C159" s="135"/>
      <c r="D159" s="131"/>
      <c r="E159" s="131"/>
    </row>
    <row r="160" spans="2:6" hidden="1" x14ac:dyDescent="0.2">
      <c r="B160" s="142"/>
      <c r="C160" s="142"/>
      <c r="D160" s="131"/>
      <c r="E160" s="131"/>
    </row>
    <row r="161" spans="2:5" hidden="1" x14ac:dyDescent="0.2">
      <c r="B161" s="142" t="s">
        <v>436</v>
      </c>
      <c r="C161" s="142"/>
      <c r="D161" s="143">
        <v>4670729.62</v>
      </c>
      <c r="E161" s="143">
        <v>4567194.1399999997</v>
      </c>
    </row>
    <row r="162" spans="2:5" hidden="1" x14ac:dyDescent="0.2">
      <c r="B162" s="142" t="s">
        <v>437</v>
      </c>
      <c r="C162" s="142"/>
      <c r="D162" s="143">
        <v>163748.9</v>
      </c>
      <c r="E162" s="143">
        <v>0</v>
      </c>
    </row>
    <row r="163" spans="2:5" hidden="1" x14ac:dyDescent="0.2">
      <c r="B163" s="142" t="s">
        <v>438</v>
      </c>
      <c r="C163" s="142"/>
      <c r="D163" s="143">
        <v>0</v>
      </c>
      <c r="E163" s="143">
        <v>0</v>
      </c>
    </row>
    <row r="164" spans="2:5" hidden="1" x14ac:dyDescent="0.2">
      <c r="B164" s="142" t="s">
        <v>439</v>
      </c>
      <c r="C164" s="142"/>
      <c r="D164" s="143">
        <v>-85629781.830000117</v>
      </c>
      <c r="E164" s="143">
        <v>-231860856.80999991</v>
      </c>
    </row>
    <row r="165" spans="2:5" hidden="1" x14ac:dyDescent="0.2">
      <c r="B165" s="142" t="s">
        <v>440</v>
      </c>
      <c r="C165" s="142"/>
      <c r="D165" s="143">
        <v>0</v>
      </c>
      <c r="E165" s="143"/>
    </row>
    <row r="166" spans="2:5" hidden="1" x14ac:dyDescent="0.2">
      <c r="B166" s="142" t="s">
        <v>441</v>
      </c>
      <c r="C166" s="142"/>
      <c r="D166" s="143">
        <v>0</v>
      </c>
      <c r="E166" s="143"/>
    </row>
    <row r="167" spans="2:5" hidden="1" x14ac:dyDescent="0.2">
      <c r="B167" s="160" t="s">
        <v>523</v>
      </c>
      <c r="C167" s="160"/>
      <c r="D167" s="143">
        <v>-20000</v>
      </c>
      <c r="E167" s="143">
        <v>0</v>
      </c>
    </row>
    <row r="168" spans="2:5" hidden="1" x14ac:dyDescent="0.2">
      <c r="B168" s="160" t="s">
        <v>464</v>
      </c>
      <c r="C168" s="160"/>
      <c r="D168" s="143">
        <v>-4104622.5000000009</v>
      </c>
      <c r="E168" s="143">
        <v>0</v>
      </c>
    </row>
    <row r="169" spans="2:5" hidden="1" x14ac:dyDescent="0.2">
      <c r="B169" s="142"/>
      <c r="C169" s="142"/>
      <c r="D169" s="131"/>
      <c r="E169" s="131"/>
    </row>
    <row r="170" spans="2:5" hidden="1" x14ac:dyDescent="0.2">
      <c r="B170" s="135" t="s">
        <v>442</v>
      </c>
      <c r="C170" s="135"/>
      <c r="D170" s="149">
        <f>SUM(D161:D169)</f>
        <v>-84919925.810000122</v>
      </c>
      <c r="E170" s="149">
        <f>SUM(E161:E169)</f>
        <v>-227293662.66999993</v>
      </c>
    </row>
    <row r="171" spans="2:5" hidden="1" x14ac:dyDescent="0.2">
      <c r="B171" s="142"/>
      <c r="C171" s="142"/>
      <c r="D171" s="131"/>
      <c r="E171" s="131"/>
    </row>
    <row r="172" spans="2:5" hidden="1" x14ac:dyDescent="0.2">
      <c r="B172" s="135" t="s">
        <v>443</v>
      </c>
      <c r="C172" s="135"/>
      <c r="D172" s="131"/>
      <c r="E172" s="131"/>
    </row>
    <row r="173" spans="2:5" hidden="1" x14ac:dyDescent="0.2">
      <c r="B173" s="142"/>
      <c r="C173" s="142"/>
      <c r="D173" s="150"/>
      <c r="E173" s="131"/>
    </row>
    <row r="174" spans="2:5" hidden="1" x14ac:dyDescent="0.2">
      <c r="B174" s="142" t="s">
        <v>444</v>
      </c>
      <c r="C174" s="142"/>
      <c r="D174" s="143">
        <v>66172869.840000004</v>
      </c>
      <c r="E174" s="143">
        <v>191203955.72</v>
      </c>
    </row>
    <row r="175" spans="2:5" hidden="1" x14ac:dyDescent="0.2">
      <c r="B175" s="142" t="s">
        <v>445</v>
      </c>
      <c r="C175" s="142"/>
      <c r="D175" s="143">
        <v>-7889956.4199999999</v>
      </c>
      <c r="E175" s="143">
        <v>-9300403.9799999967</v>
      </c>
    </row>
    <row r="176" spans="2:5" hidden="1" x14ac:dyDescent="0.2">
      <c r="B176" s="142" t="s">
        <v>446</v>
      </c>
      <c r="C176" s="142"/>
      <c r="D176" s="143">
        <v>-7185.7900000000373</v>
      </c>
      <c r="E176" s="143">
        <v>-38341338.960000001</v>
      </c>
    </row>
    <row r="177" spans="2:5" hidden="1" x14ac:dyDescent="0.2">
      <c r="B177" s="142" t="s">
        <v>447</v>
      </c>
      <c r="C177" s="142"/>
      <c r="D177" s="143">
        <v>-74641742.939999998</v>
      </c>
      <c r="E177" s="143">
        <v>-58097041.93</v>
      </c>
    </row>
    <row r="178" spans="2:5" hidden="1" x14ac:dyDescent="0.2">
      <c r="B178" s="142" t="s">
        <v>448</v>
      </c>
      <c r="C178" s="142"/>
      <c r="D178" s="143">
        <v>-33388770.41</v>
      </c>
      <c r="E178" s="143">
        <v>-321502.53000000119</v>
      </c>
    </row>
    <row r="179" spans="2:5" hidden="1" x14ac:dyDescent="0.2">
      <c r="B179" s="135" t="s">
        <v>449</v>
      </c>
      <c r="C179" s="135"/>
      <c r="D179" s="149">
        <f>SUM(D174:D178)</f>
        <v>-49754785.719999999</v>
      </c>
      <c r="E179" s="149">
        <f>SUM(E174:E178)</f>
        <v>85143668.319999993</v>
      </c>
    </row>
    <row r="180" spans="2:5" hidden="1" x14ac:dyDescent="0.2">
      <c r="B180" s="142"/>
      <c r="C180" s="142"/>
      <c r="D180" s="143"/>
      <c r="E180" s="131"/>
    </row>
    <row r="181" spans="2:5" hidden="1" x14ac:dyDescent="0.2">
      <c r="B181" s="135" t="s">
        <v>450</v>
      </c>
      <c r="C181" s="135"/>
      <c r="D181" s="152">
        <f>D179+D170+D157</f>
        <v>-61262100.200000226</v>
      </c>
      <c r="E181" s="149">
        <f>E179+E170+E157</f>
        <v>100364446.87680003</v>
      </c>
    </row>
    <row r="182" spans="2:5" hidden="1" x14ac:dyDescent="0.2">
      <c r="B182" s="142"/>
      <c r="C182" s="142"/>
      <c r="D182" s="151"/>
      <c r="E182" s="131"/>
    </row>
    <row r="183" spans="2:5" hidden="1" x14ac:dyDescent="0.2">
      <c r="B183" s="135" t="s">
        <v>451</v>
      </c>
      <c r="C183" s="135"/>
      <c r="D183" s="152">
        <f>E187</f>
        <v>139761858.71680003</v>
      </c>
      <c r="E183" s="149">
        <v>40466919</v>
      </c>
    </row>
    <row r="184" spans="2:5" hidden="1" x14ac:dyDescent="0.2">
      <c r="B184" s="135"/>
      <c r="C184" s="135"/>
      <c r="D184" s="153"/>
      <c r="E184" s="154"/>
    </row>
    <row r="185" spans="2:5" hidden="1" x14ac:dyDescent="0.2">
      <c r="B185" s="142" t="s">
        <v>452</v>
      </c>
      <c r="C185" s="142"/>
      <c r="D185" s="155">
        <v>331744.93000000529</v>
      </c>
      <c r="E185" s="156">
        <v>-1069507.1599999974</v>
      </c>
    </row>
    <row r="186" spans="2:5" hidden="1" x14ac:dyDescent="0.2">
      <c r="B186" s="142"/>
      <c r="C186" s="142"/>
      <c r="D186" s="151"/>
      <c r="E186" s="131"/>
    </row>
    <row r="187" spans="2:5" hidden="1" x14ac:dyDescent="0.2">
      <c r="B187" s="157" t="s">
        <v>453</v>
      </c>
      <c r="C187" s="157"/>
      <c r="D187" s="158">
        <v>78831502.931999981</v>
      </c>
      <c r="E187" s="149">
        <f>E181+E183+E185</f>
        <v>139761858.71680003</v>
      </c>
    </row>
    <row r="188" spans="2:5" hidden="1" x14ac:dyDescent="0.2">
      <c r="B188" s="131"/>
      <c r="C188" s="131"/>
      <c r="D188" s="131"/>
      <c r="E188" s="131"/>
    </row>
    <row r="189" spans="2:5" hidden="1" x14ac:dyDescent="0.2"/>
    <row r="190" spans="2:5" hidden="1" x14ac:dyDescent="0.2"/>
  </sheetData>
  <mergeCells count="7">
    <mergeCell ref="B114:E114"/>
    <mergeCell ref="C78:G78"/>
    <mergeCell ref="B5:F5"/>
    <mergeCell ref="B8:F8"/>
    <mergeCell ref="B9:F9"/>
    <mergeCell ref="B77:F77"/>
    <mergeCell ref="B113:E113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6C616-76E1-45FE-997D-74343AC375AB}">
  <sheetPr>
    <tabColor theme="9" tint="-0.249977111117893"/>
  </sheetPr>
  <dimension ref="A2:AZ276"/>
  <sheetViews>
    <sheetView topLeftCell="C156" zoomScale="78" zoomScaleNormal="78" workbookViewId="0">
      <selection activeCell="C83" sqref="C83:F83"/>
    </sheetView>
  </sheetViews>
  <sheetFormatPr defaultRowHeight="12.75" x14ac:dyDescent="0.2"/>
  <cols>
    <col min="1" max="1" width="7.85546875" hidden="1" customWidth="1"/>
    <col min="2" max="2" width="21.42578125" hidden="1" customWidth="1"/>
    <col min="3" max="3" width="63.28515625" customWidth="1"/>
    <col min="4" max="4" width="9.140625" style="34"/>
    <col min="5" max="5" width="19" hidden="1" customWidth="1"/>
    <col min="6" max="6" width="18.85546875" customWidth="1"/>
    <col min="7" max="7" width="19" customWidth="1"/>
    <col min="8" max="12" width="18.28515625" customWidth="1"/>
    <col min="13" max="13" width="18" customWidth="1"/>
    <col min="14" max="14" width="15.85546875" customWidth="1"/>
    <col min="15" max="15" width="16.140625" customWidth="1"/>
    <col min="18" max="18" width="34" customWidth="1"/>
    <col min="19" max="19" width="25.28515625" customWidth="1"/>
  </cols>
  <sheetData>
    <row r="2" spans="1:52" s="1" customFormat="1" x14ac:dyDescent="0.2">
      <c r="C2" s="2" t="s">
        <v>0</v>
      </c>
      <c r="D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  <c r="AH2" s="5"/>
      <c r="AI2" s="5"/>
      <c r="AJ2" s="5"/>
      <c r="AK2" s="6"/>
      <c r="AL2" s="7"/>
      <c r="AM2" s="5"/>
      <c r="AN2" s="5"/>
      <c r="AO2" s="5"/>
      <c r="AP2" s="5"/>
      <c r="AQ2" s="5"/>
      <c r="AR2" s="5"/>
    </row>
    <row r="3" spans="1:52" s="1" customFormat="1" x14ac:dyDescent="0.2">
      <c r="D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5"/>
      <c r="AI3" s="5"/>
      <c r="AJ3" s="5"/>
      <c r="AK3" s="6"/>
      <c r="AL3" s="7"/>
      <c r="AM3" s="5"/>
      <c r="AN3" s="5"/>
      <c r="AO3" s="5"/>
      <c r="AP3" s="5"/>
      <c r="AQ3" s="5"/>
      <c r="AR3" s="5"/>
    </row>
    <row r="4" spans="1:52" s="1" customFormat="1" ht="13.5" x14ac:dyDescent="0.2">
      <c r="C4" s="186" t="s">
        <v>1</v>
      </c>
      <c r="D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4"/>
      <c r="AH4" s="5"/>
      <c r="AI4" s="5"/>
      <c r="AJ4" s="5"/>
      <c r="AK4" s="6"/>
      <c r="AL4" s="7"/>
      <c r="AM4" s="5"/>
      <c r="AN4" s="5"/>
      <c r="AO4" s="5"/>
      <c r="AP4" s="5"/>
      <c r="AQ4" s="5"/>
      <c r="AR4" s="5"/>
    </row>
    <row r="5" spans="1:52" s="1" customFormat="1" ht="28.5" customHeight="1" x14ac:dyDescent="0.2">
      <c r="C5" s="187" t="s">
        <v>524</v>
      </c>
      <c r="D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5"/>
      <c r="AI5" s="5"/>
      <c r="AJ5" s="5"/>
      <c r="AK5" s="6"/>
      <c r="AL5" s="7"/>
      <c r="AM5" s="5"/>
      <c r="AN5" s="5"/>
      <c r="AO5" s="5"/>
      <c r="AP5" s="5"/>
      <c r="AQ5" s="5"/>
      <c r="AR5" s="5"/>
    </row>
    <row r="6" spans="1:52" s="1" customFormat="1" ht="13.5" x14ac:dyDescent="0.2">
      <c r="C6" s="186" t="s">
        <v>2</v>
      </c>
      <c r="D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4"/>
      <c r="AH6" s="5"/>
      <c r="AI6" s="5"/>
      <c r="AJ6" s="5"/>
      <c r="AK6" s="6"/>
      <c r="AL6" s="7"/>
      <c r="AM6" s="5"/>
      <c r="AN6" s="5"/>
      <c r="AO6" s="5"/>
      <c r="AP6" s="5"/>
      <c r="AQ6" s="5"/>
      <c r="AR6" s="5"/>
    </row>
    <row r="7" spans="1:52" s="1" customFormat="1" x14ac:dyDescent="0.2">
      <c r="C7" s="188" t="s">
        <v>3</v>
      </c>
      <c r="D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H7" s="5"/>
      <c r="AI7" s="5"/>
      <c r="AJ7" s="5"/>
      <c r="AK7" s="6"/>
      <c r="AL7" s="7"/>
      <c r="AM7" s="5"/>
      <c r="AN7" s="5"/>
      <c r="AO7" s="5"/>
      <c r="AP7" s="5"/>
      <c r="AQ7" s="5"/>
      <c r="AR7" s="5"/>
    </row>
    <row r="8" spans="1:52" s="1" customFormat="1" x14ac:dyDescent="0.2">
      <c r="D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H8" s="5"/>
      <c r="AI8" s="5"/>
      <c r="AJ8" s="5"/>
      <c r="AK8" s="6"/>
      <c r="AL8" s="7"/>
      <c r="AM8" s="5"/>
      <c r="AN8" s="5"/>
      <c r="AO8" s="5"/>
      <c r="AP8" s="5"/>
      <c r="AQ8" s="5"/>
      <c r="AR8" s="5"/>
    </row>
    <row r="9" spans="1:52" ht="33" customHeight="1" x14ac:dyDescent="0.2">
      <c r="A9" s="1"/>
      <c r="B9" s="1"/>
      <c r="C9" s="488" t="s">
        <v>528</v>
      </c>
      <c r="D9" s="488"/>
      <c r="E9" s="488"/>
      <c r="F9" s="48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</row>
    <row r="10" spans="1:52" x14ac:dyDescent="0.2">
      <c r="A10" s="1"/>
      <c r="B10" s="1"/>
      <c r="C10" s="489" t="s">
        <v>4</v>
      </c>
      <c r="D10" s="489"/>
      <c r="E10" s="489"/>
      <c r="F10" s="48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52" x14ac:dyDescent="0.2">
      <c r="A11" s="1"/>
      <c r="B11" s="1"/>
      <c r="C11" s="490" t="s">
        <v>120</v>
      </c>
      <c r="D11" s="490"/>
      <c r="E11" s="490"/>
      <c r="F11" s="49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52" x14ac:dyDescent="0.2">
      <c r="A12" s="1"/>
      <c r="B12" s="1"/>
      <c r="C12" s="35" t="s">
        <v>121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52" s="1" customFormat="1" x14ac:dyDescent="0.2">
      <c r="C13" s="1" t="s">
        <v>5</v>
      </c>
      <c r="D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H13" s="5"/>
      <c r="AI13" s="5"/>
      <c r="AJ13" s="5"/>
      <c r="AK13" s="6"/>
      <c r="AL13" s="7"/>
      <c r="AM13" s="5"/>
      <c r="AN13" s="5"/>
      <c r="AO13" s="5"/>
      <c r="AP13" s="5"/>
      <c r="AQ13" s="5"/>
      <c r="AR13" s="5"/>
    </row>
    <row r="14" spans="1:52" s="1" customFormat="1" ht="13.5" thickBot="1" x14ac:dyDescent="0.25">
      <c r="C14" s="13"/>
      <c r="D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189" t="s">
        <v>525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H14" s="5"/>
      <c r="AI14" s="5"/>
      <c r="AJ14" s="5"/>
      <c r="AK14" s="6"/>
      <c r="AL14" s="7"/>
      <c r="AM14" s="5"/>
      <c r="AN14" s="5"/>
      <c r="AO14" s="5"/>
      <c r="AP14" s="5"/>
      <c r="AQ14" s="5"/>
      <c r="AR14" s="5"/>
      <c r="AZ14" s="12"/>
    </row>
    <row r="15" spans="1:52" x14ac:dyDescent="0.2">
      <c r="C15" s="491" t="s">
        <v>6</v>
      </c>
      <c r="D15" s="493" t="s">
        <v>7</v>
      </c>
      <c r="E15" s="203" t="s">
        <v>8</v>
      </c>
      <c r="F15" s="495" t="s">
        <v>8</v>
      </c>
      <c r="G15" s="496"/>
    </row>
    <row r="16" spans="1:52" ht="13.5" thickBot="1" x14ac:dyDescent="0.25">
      <c r="C16" s="492"/>
      <c r="D16" s="494"/>
      <c r="E16" s="204">
        <v>45292</v>
      </c>
      <c r="F16" s="205">
        <v>45658</v>
      </c>
      <c r="G16" s="206">
        <v>45747</v>
      </c>
    </row>
    <row r="17" spans="3:13" ht="8.25" customHeight="1" x14ac:dyDescent="0.2">
      <c r="C17" s="11"/>
      <c r="D17" s="14"/>
      <c r="E17" s="15"/>
      <c r="F17" s="15"/>
    </row>
    <row r="18" spans="3:13" x14ac:dyDescent="0.2">
      <c r="C18" s="16" t="s">
        <v>9</v>
      </c>
      <c r="D18" s="17"/>
      <c r="E18" s="18"/>
      <c r="F18" s="18"/>
    </row>
    <row r="19" spans="3:13" ht="15" x14ac:dyDescent="0.2">
      <c r="C19" s="19" t="s">
        <v>10</v>
      </c>
      <c r="D19" s="17" t="s">
        <v>11</v>
      </c>
      <c r="E19" s="26">
        <v>118212264</v>
      </c>
      <c r="F19" s="20">
        <v>110042798</v>
      </c>
      <c r="G19" s="28">
        <v>109364871.21000001</v>
      </c>
    </row>
    <row r="20" spans="3:13" ht="15" x14ac:dyDescent="0.2">
      <c r="C20" s="19" t="s">
        <v>12</v>
      </c>
      <c r="D20" s="17" t="s">
        <v>13</v>
      </c>
      <c r="E20" s="36">
        <v>1989626525</v>
      </c>
      <c r="F20" s="20">
        <v>2363763517</v>
      </c>
      <c r="G20" s="28">
        <v>2341872856.9574995</v>
      </c>
    </row>
    <row r="21" spans="3:13" ht="15" x14ac:dyDescent="0.2">
      <c r="C21" s="19" t="s">
        <v>122</v>
      </c>
      <c r="D21" s="17" t="s">
        <v>14</v>
      </c>
      <c r="E21" s="36">
        <v>0</v>
      </c>
      <c r="F21" s="20">
        <v>0</v>
      </c>
      <c r="G21" s="28">
        <v>0</v>
      </c>
    </row>
    <row r="22" spans="3:13" ht="21" customHeight="1" x14ac:dyDescent="0.2">
      <c r="C22" s="19" t="s">
        <v>123</v>
      </c>
      <c r="D22" s="17" t="s">
        <v>16</v>
      </c>
      <c r="E22" s="20">
        <v>16900411</v>
      </c>
      <c r="F22" s="20">
        <v>10468421</v>
      </c>
      <c r="G22" s="28">
        <v>9457827.9200000018</v>
      </c>
    </row>
    <row r="23" spans="3:13" ht="15" x14ac:dyDescent="0.2">
      <c r="C23" s="19" t="s">
        <v>124</v>
      </c>
      <c r="D23" s="17" t="s">
        <v>19</v>
      </c>
      <c r="E23" s="20">
        <v>72879694</v>
      </c>
      <c r="F23" s="20">
        <v>83351107</v>
      </c>
      <c r="G23" s="28">
        <v>86686059.431140006</v>
      </c>
    </row>
    <row r="24" spans="3:13" ht="14.25" x14ac:dyDescent="0.2">
      <c r="C24" s="82" t="s">
        <v>15</v>
      </c>
      <c r="D24" s="79" t="s">
        <v>21</v>
      </c>
      <c r="E24" s="80">
        <f>E19+E20+E21+E22+E23</f>
        <v>2197618894</v>
      </c>
      <c r="F24" s="80">
        <f>F19+F20+F21+F22+F23</f>
        <v>2567625843</v>
      </c>
      <c r="G24" s="80">
        <f>G19+G20+G21+G22+G23</f>
        <v>2547381615.5186396</v>
      </c>
      <c r="H24" s="125"/>
      <c r="I24" s="125"/>
      <c r="J24" s="125"/>
      <c r="K24" s="125"/>
      <c r="L24" s="125"/>
      <c r="M24" s="127"/>
    </row>
    <row r="25" spans="3:13" ht="15" x14ac:dyDescent="0.2">
      <c r="C25" s="16" t="s">
        <v>17</v>
      </c>
      <c r="D25" s="17"/>
      <c r="E25" s="20"/>
      <c r="F25" s="20"/>
    </row>
    <row r="26" spans="3:13" ht="15" x14ac:dyDescent="0.2">
      <c r="C26" s="19" t="s">
        <v>18</v>
      </c>
      <c r="D26" s="17" t="s">
        <v>23</v>
      </c>
      <c r="E26" s="21">
        <v>144440401</v>
      </c>
      <c r="F26" s="20">
        <v>137979558</v>
      </c>
      <c r="G26" s="28">
        <v>143759214.54650003</v>
      </c>
      <c r="H26" s="125"/>
      <c r="I26" s="125"/>
      <c r="J26" s="125"/>
      <c r="K26" s="125"/>
      <c r="L26" s="125"/>
      <c r="M26" s="28"/>
    </row>
    <row r="27" spans="3:13" ht="15" x14ac:dyDescent="0.2">
      <c r="C27" s="19" t="s">
        <v>20</v>
      </c>
      <c r="D27" s="17" t="s">
        <v>25</v>
      </c>
      <c r="E27" s="21">
        <v>248177251</v>
      </c>
      <c r="F27" s="21">
        <v>283826173</v>
      </c>
      <c r="G27" s="28">
        <v>284159141.57985991</v>
      </c>
      <c r="H27" s="28"/>
      <c r="I27" s="28"/>
      <c r="J27" s="28"/>
      <c r="K27" s="28"/>
      <c r="L27" s="28"/>
      <c r="M27" s="28"/>
    </row>
    <row r="28" spans="3:13" ht="15" x14ac:dyDescent="0.2">
      <c r="C28" s="19" t="s">
        <v>22</v>
      </c>
      <c r="D28" s="17" t="s">
        <v>26</v>
      </c>
      <c r="E28" s="23">
        <v>0</v>
      </c>
      <c r="F28" s="20">
        <v>0</v>
      </c>
      <c r="G28" s="28">
        <v>0</v>
      </c>
      <c r="H28" s="125"/>
      <c r="I28" s="125"/>
      <c r="J28" s="125"/>
      <c r="K28" s="125"/>
      <c r="L28" s="125"/>
      <c r="M28" s="28"/>
    </row>
    <row r="29" spans="3:13" ht="15" x14ac:dyDescent="0.2">
      <c r="C29" s="19" t="s">
        <v>24</v>
      </c>
      <c r="D29" s="17" t="s">
        <v>28</v>
      </c>
      <c r="E29" s="23">
        <v>139761858</v>
      </c>
      <c r="F29" s="20">
        <v>78831503</v>
      </c>
      <c r="G29" s="28">
        <v>100658705.052</v>
      </c>
      <c r="H29" s="125"/>
      <c r="I29" s="125"/>
      <c r="J29" s="125"/>
      <c r="K29" s="125"/>
      <c r="L29" s="125"/>
      <c r="M29" s="28"/>
    </row>
    <row r="30" spans="3:13" ht="14.25" x14ac:dyDescent="0.2">
      <c r="C30" s="82" t="s">
        <v>125</v>
      </c>
      <c r="D30" s="79" t="s">
        <v>30</v>
      </c>
      <c r="E30" s="80">
        <f>E26+E27+E28+E29</f>
        <v>532379510</v>
      </c>
      <c r="F30" s="80">
        <f>F26+F27+F28+F29</f>
        <v>500637234</v>
      </c>
      <c r="G30" s="80">
        <f>G26+G27+G28+G29</f>
        <v>528577061.17835993</v>
      </c>
      <c r="M30" s="28"/>
    </row>
    <row r="31" spans="3:13" ht="15" x14ac:dyDescent="0.2">
      <c r="C31" s="19" t="s">
        <v>27</v>
      </c>
      <c r="D31" s="17" t="s">
        <v>32</v>
      </c>
      <c r="E31" s="20">
        <f>E32+E33</f>
        <v>573647</v>
      </c>
      <c r="F31" s="20">
        <f>F32+F33</f>
        <v>8815990</v>
      </c>
      <c r="G31" s="20">
        <f>G32+G33</f>
        <v>13016461.09</v>
      </c>
    </row>
    <row r="32" spans="3:13" ht="15" x14ac:dyDescent="0.2">
      <c r="C32" s="24" t="s">
        <v>29</v>
      </c>
      <c r="D32" s="17" t="s">
        <v>34</v>
      </c>
      <c r="E32" s="20">
        <v>573647</v>
      </c>
      <c r="F32" s="20">
        <v>8815990</v>
      </c>
      <c r="G32" s="28">
        <v>13016461.09</v>
      </c>
    </row>
    <row r="33" spans="3:12" ht="15" x14ac:dyDescent="0.2">
      <c r="C33" s="24" t="s">
        <v>31</v>
      </c>
      <c r="D33" s="17" t="s">
        <v>35</v>
      </c>
      <c r="E33" s="20">
        <v>0</v>
      </c>
      <c r="F33" s="23">
        <v>0</v>
      </c>
      <c r="G33" s="28">
        <v>0</v>
      </c>
    </row>
    <row r="34" spans="3:12" ht="25.5" x14ac:dyDescent="0.2">
      <c r="C34" s="22" t="s">
        <v>33</v>
      </c>
      <c r="D34" s="17" t="s">
        <v>36</v>
      </c>
      <c r="E34" s="23">
        <v>414725447</v>
      </c>
      <c r="F34" s="23">
        <v>259663206</v>
      </c>
      <c r="G34" s="28">
        <v>287999427.4550637</v>
      </c>
    </row>
    <row r="35" spans="3:12" ht="35.25" customHeight="1" x14ac:dyDescent="0.2">
      <c r="C35" s="22" t="s">
        <v>126</v>
      </c>
      <c r="D35" s="17" t="s">
        <v>38</v>
      </c>
      <c r="E35" s="37">
        <f>E30+E32-E34-E41-E43-E46</f>
        <v>116073334</v>
      </c>
      <c r="F35" s="37">
        <f>F30+F32-F34-F41-F43-F46</f>
        <v>241003249</v>
      </c>
      <c r="G35" s="37">
        <f>G30+G32-G34-G41-G43-G46</f>
        <v>244928717.68241826</v>
      </c>
    </row>
    <row r="36" spans="3:12" ht="33" customHeight="1" x14ac:dyDescent="0.2">
      <c r="C36" s="82" t="s">
        <v>127</v>
      </c>
      <c r="D36" s="79" t="s">
        <v>40</v>
      </c>
      <c r="E36" s="80">
        <f>E24+E33+E35</f>
        <v>2313692228</v>
      </c>
      <c r="F36" s="80">
        <f>F24+F33+F35</f>
        <v>2808629092</v>
      </c>
      <c r="G36" s="80">
        <f>G24+G33+G35</f>
        <v>2792310333.2010579</v>
      </c>
    </row>
    <row r="37" spans="3:12" ht="38.25" x14ac:dyDescent="0.2">
      <c r="C37" s="19" t="s">
        <v>37</v>
      </c>
      <c r="D37" s="17" t="s">
        <v>41</v>
      </c>
      <c r="E37" s="95">
        <v>528673467</v>
      </c>
      <c r="F37" s="96">
        <v>715306549</v>
      </c>
      <c r="G37" s="96">
        <v>693883544.3689363</v>
      </c>
    </row>
    <row r="38" spans="3:12" ht="14.25" x14ac:dyDescent="0.2">
      <c r="C38" s="19" t="s">
        <v>39</v>
      </c>
      <c r="D38" s="17" t="s">
        <v>43</v>
      </c>
      <c r="E38" s="37">
        <v>16741581</v>
      </c>
      <c r="F38" s="37">
        <v>16966728</v>
      </c>
      <c r="G38" s="37">
        <v>16896864.729999997</v>
      </c>
    </row>
    <row r="39" spans="3:12" ht="15" x14ac:dyDescent="0.2">
      <c r="C39" s="19" t="s">
        <v>128</v>
      </c>
      <c r="D39" s="17" t="s">
        <v>45</v>
      </c>
      <c r="E39" s="97">
        <f>E40+E43+E46</f>
        <v>32788294</v>
      </c>
      <c r="F39" s="97">
        <f>F40+F43+F46</f>
        <v>37702483</v>
      </c>
      <c r="G39" s="97">
        <f>G40+G43+G46</f>
        <v>37215502.609999999</v>
      </c>
    </row>
    <row r="40" spans="3:12" ht="15" x14ac:dyDescent="0.25">
      <c r="C40" s="24" t="s">
        <v>42</v>
      </c>
      <c r="D40" s="17" t="s">
        <v>47</v>
      </c>
      <c r="E40" s="99">
        <f>E41+E42</f>
        <v>32624719</v>
      </c>
      <c r="F40" s="99">
        <f>F41+F42</f>
        <v>37538908</v>
      </c>
      <c r="G40" s="99">
        <f>G41+G42</f>
        <v>37051927.25</v>
      </c>
      <c r="H40" s="28"/>
      <c r="I40" s="28"/>
      <c r="J40" s="28"/>
      <c r="K40" s="28"/>
      <c r="L40" s="28"/>
    </row>
    <row r="41" spans="3:12" ht="15" x14ac:dyDescent="0.2">
      <c r="C41" s="25" t="s">
        <v>44</v>
      </c>
      <c r="D41" s="17" t="s">
        <v>49</v>
      </c>
      <c r="E41" s="23">
        <v>1990801</v>
      </c>
      <c r="F41" s="23">
        <v>8623194</v>
      </c>
      <c r="G41" s="28">
        <v>8501801.770877935</v>
      </c>
    </row>
    <row r="42" spans="3:12" ht="15" x14ac:dyDescent="0.2">
      <c r="C42" s="25" t="s">
        <v>46</v>
      </c>
      <c r="D42" s="17" t="s">
        <v>51</v>
      </c>
      <c r="E42" s="98">
        <v>30633918</v>
      </c>
      <c r="F42" s="98">
        <v>28915714</v>
      </c>
      <c r="G42" s="28">
        <v>28550125.479122065</v>
      </c>
    </row>
    <row r="43" spans="3:12" ht="15" x14ac:dyDescent="0.2">
      <c r="C43" s="24" t="s">
        <v>48</v>
      </c>
      <c r="D43" s="17" t="s">
        <v>52</v>
      </c>
      <c r="E43" s="23">
        <f>E44+E45</f>
        <v>163575</v>
      </c>
      <c r="F43" s="23">
        <f>F44+F45</f>
        <v>163575</v>
      </c>
      <c r="G43" s="23">
        <f>G44+G45</f>
        <v>163575.35999999999</v>
      </c>
    </row>
    <row r="44" spans="3:12" ht="15" x14ac:dyDescent="0.2">
      <c r="C44" s="25" t="s">
        <v>50</v>
      </c>
      <c r="D44" s="17" t="s">
        <v>54</v>
      </c>
      <c r="E44" s="26">
        <v>163575</v>
      </c>
      <c r="F44" s="26">
        <v>163575</v>
      </c>
      <c r="G44" s="28">
        <v>163575.35999999999</v>
      </c>
    </row>
    <row r="45" spans="3:12" ht="15" x14ac:dyDescent="0.2">
      <c r="C45" s="25" t="s">
        <v>46</v>
      </c>
      <c r="D45" s="17" t="s">
        <v>55</v>
      </c>
      <c r="E45" s="26">
        <v>0</v>
      </c>
      <c r="F45" s="26">
        <v>0</v>
      </c>
      <c r="G45" s="26">
        <v>0</v>
      </c>
    </row>
    <row r="46" spans="3:12" ht="25.5" x14ac:dyDescent="0.2">
      <c r="C46" s="27" t="s">
        <v>53</v>
      </c>
      <c r="D46" s="17" t="s">
        <v>57</v>
      </c>
      <c r="E46" s="98">
        <v>0</v>
      </c>
      <c r="F46" s="98">
        <v>0</v>
      </c>
      <c r="G46" s="98">
        <v>0</v>
      </c>
    </row>
    <row r="47" spans="3:12" ht="15" x14ac:dyDescent="0.2">
      <c r="C47" s="25" t="s">
        <v>50</v>
      </c>
      <c r="D47" s="17" t="s">
        <v>58</v>
      </c>
      <c r="E47" s="26">
        <v>0</v>
      </c>
      <c r="F47" s="26">
        <v>0</v>
      </c>
      <c r="G47" s="26">
        <v>0</v>
      </c>
    </row>
    <row r="48" spans="3:12" ht="15" x14ac:dyDescent="0.2">
      <c r="C48" s="25" t="s">
        <v>56</v>
      </c>
      <c r="D48" s="17" t="s">
        <v>60</v>
      </c>
      <c r="E48" s="26">
        <v>0</v>
      </c>
      <c r="F48" s="26">
        <v>0</v>
      </c>
      <c r="G48" s="26">
        <v>0</v>
      </c>
    </row>
    <row r="49" spans="3:7" ht="15" x14ac:dyDescent="0.2">
      <c r="C49" s="27"/>
      <c r="D49" s="17"/>
      <c r="E49" s="26"/>
      <c r="F49" s="26"/>
    </row>
    <row r="50" spans="3:7" x14ac:dyDescent="0.2">
      <c r="C50" t="s">
        <v>59</v>
      </c>
      <c r="D50" s="17"/>
      <c r="E50" s="28"/>
      <c r="F50" s="28"/>
    </row>
    <row r="51" spans="3:7" ht="14.25" x14ac:dyDescent="0.2">
      <c r="C51" s="82" t="s">
        <v>133</v>
      </c>
      <c r="D51" s="79" t="s">
        <v>61</v>
      </c>
      <c r="E51" s="80">
        <f>E52+E53+E54++E55+E56-E57-E59</f>
        <v>204195215</v>
      </c>
      <c r="F51" s="80">
        <f>F52+F53+F54++F55+F56-F57-F59</f>
        <v>129823616</v>
      </c>
      <c r="G51" s="80">
        <f>G52+G53+G54++G55+G56-G57-G59</f>
        <v>129823616</v>
      </c>
    </row>
    <row r="52" spans="3:7" ht="15" x14ac:dyDescent="0.2">
      <c r="C52" s="29" t="s">
        <v>138</v>
      </c>
      <c r="D52" s="17" t="s">
        <v>62</v>
      </c>
      <c r="E52" s="20">
        <v>304907851</v>
      </c>
      <c r="F52" s="20">
        <v>304907851</v>
      </c>
      <c r="G52" s="20">
        <v>304907851</v>
      </c>
    </row>
    <row r="53" spans="3:7" ht="15" x14ac:dyDescent="0.2">
      <c r="C53" s="29" t="s">
        <v>139</v>
      </c>
      <c r="D53" s="17" t="s">
        <v>63</v>
      </c>
      <c r="E53" s="20">
        <v>0</v>
      </c>
      <c r="F53" s="20">
        <v>0</v>
      </c>
      <c r="G53" s="20">
        <v>0</v>
      </c>
    </row>
    <row r="54" spans="3:7" ht="15" x14ac:dyDescent="0.2">
      <c r="C54" s="29" t="s">
        <v>140</v>
      </c>
      <c r="D54" s="17" t="s">
        <v>64</v>
      </c>
      <c r="E54" s="20">
        <v>0</v>
      </c>
      <c r="F54" s="20">
        <v>0</v>
      </c>
      <c r="G54" s="20">
        <v>0</v>
      </c>
    </row>
    <row r="55" spans="3:7" ht="15" x14ac:dyDescent="0.2">
      <c r="C55" s="29" t="s">
        <v>141</v>
      </c>
      <c r="D55" s="17" t="s">
        <v>65</v>
      </c>
      <c r="E55" s="20">
        <v>0</v>
      </c>
      <c r="F55" s="20">
        <v>0</v>
      </c>
      <c r="G55" s="20">
        <v>0</v>
      </c>
    </row>
    <row r="56" spans="3:7" ht="15" x14ac:dyDescent="0.2">
      <c r="C56" s="29" t="s">
        <v>137</v>
      </c>
      <c r="D56" s="17" t="s">
        <v>67</v>
      </c>
      <c r="E56" s="20">
        <v>0</v>
      </c>
      <c r="F56" s="20">
        <v>0</v>
      </c>
      <c r="G56" s="20">
        <v>0</v>
      </c>
    </row>
    <row r="57" spans="3:7" ht="15" x14ac:dyDescent="0.2">
      <c r="C57" s="29" t="s">
        <v>134</v>
      </c>
      <c r="D57" s="17" t="s">
        <v>69</v>
      </c>
      <c r="E57" s="20">
        <v>0</v>
      </c>
      <c r="F57" s="20">
        <v>0</v>
      </c>
      <c r="G57" s="20">
        <v>0</v>
      </c>
    </row>
    <row r="58" spans="3:7" ht="15" x14ac:dyDescent="0.2">
      <c r="C58" s="29" t="s">
        <v>135</v>
      </c>
      <c r="D58" s="17" t="s">
        <v>71</v>
      </c>
      <c r="E58" s="20">
        <v>0</v>
      </c>
      <c r="F58" s="20">
        <v>0</v>
      </c>
      <c r="G58" s="20">
        <v>0</v>
      </c>
    </row>
    <row r="59" spans="3:7" ht="15" x14ac:dyDescent="0.2">
      <c r="C59" s="38" t="s">
        <v>136</v>
      </c>
      <c r="D59" s="17" t="s">
        <v>73</v>
      </c>
      <c r="E59" s="20">
        <v>100712636</v>
      </c>
      <c r="F59" s="20">
        <v>175084235</v>
      </c>
      <c r="G59" s="20">
        <v>175084235</v>
      </c>
    </row>
    <row r="60" spans="3:7" ht="15" x14ac:dyDescent="0.2">
      <c r="C60" s="19" t="s">
        <v>66</v>
      </c>
      <c r="D60" s="17" t="s">
        <v>75</v>
      </c>
      <c r="E60" s="20">
        <v>4669564.67</v>
      </c>
      <c r="F60" s="20">
        <v>4669564.67</v>
      </c>
      <c r="G60" s="20">
        <v>4669564.67</v>
      </c>
    </row>
    <row r="61" spans="3:7" ht="15" x14ac:dyDescent="0.2">
      <c r="C61" s="19" t="s">
        <v>68</v>
      </c>
      <c r="D61" s="17" t="s">
        <v>77</v>
      </c>
      <c r="E61" s="20">
        <v>775628168</v>
      </c>
      <c r="F61" s="20">
        <v>1162263365</v>
      </c>
      <c r="G61" s="20">
        <v>1160593147.3675001</v>
      </c>
    </row>
    <row r="62" spans="3:7" ht="15" x14ac:dyDescent="0.2">
      <c r="C62" s="16" t="s">
        <v>70</v>
      </c>
      <c r="D62" s="17" t="s">
        <v>78</v>
      </c>
      <c r="E62" s="20">
        <v>540587705</v>
      </c>
      <c r="F62" s="20">
        <v>556232539</v>
      </c>
      <c r="G62" s="20">
        <v>556232539</v>
      </c>
    </row>
    <row r="63" spans="3:7" ht="15" x14ac:dyDescent="0.2">
      <c r="C63" s="29" t="s">
        <v>72</v>
      </c>
      <c r="D63" s="17" t="s">
        <v>79</v>
      </c>
      <c r="E63" s="20">
        <v>26632042</v>
      </c>
      <c r="F63" s="20">
        <v>33827841</v>
      </c>
      <c r="G63" s="20">
        <v>33827841</v>
      </c>
    </row>
    <row r="64" spans="3:7" ht="15" x14ac:dyDescent="0.2">
      <c r="C64" s="29" t="s">
        <v>74</v>
      </c>
      <c r="D64" s="17" t="s">
        <v>82</v>
      </c>
      <c r="E64" s="20">
        <v>0</v>
      </c>
      <c r="F64" s="20">
        <v>0</v>
      </c>
      <c r="G64" s="20">
        <v>0</v>
      </c>
    </row>
    <row r="65" spans="3:19" ht="15" x14ac:dyDescent="0.2">
      <c r="C65" s="29" t="s">
        <v>76</v>
      </c>
      <c r="D65" s="17" t="s">
        <v>84</v>
      </c>
      <c r="E65" s="20">
        <v>25821.26</v>
      </c>
      <c r="F65" s="20">
        <v>25821</v>
      </c>
      <c r="G65" s="20">
        <v>25821</v>
      </c>
    </row>
    <row r="66" spans="3:19" ht="38.25" customHeight="1" x14ac:dyDescent="0.2">
      <c r="C66" s="39" t="s">
        <v>129</v>
      </c>
      <c r="D66" s="17" t="s">
        <v>86</v>
      </c>
      <c r="E66" s="20">
        <v>185032046</v>
      </c>
      <c r="F66" s="20">
        <v>184908673</v>
      </c>
      <c r="G66" s="20">
        <v>191077465.12549999</v>
      </c>
    </row>
    <row r="67" spans="3:19" ht="25.5" x14ac:dyDescent="0.2">
      <c r="C67" s="24" t="s">
        <v>130</v>
      </c>
      <c r="D67" s="17" t="s">
        <v>87</v>
      </c>
      <c r="E67" s="20">
        <v>0</v>
      </c>
      <c r="F67" s="20">
        <v>0</v>
      </c>
      <c r="G67" s="20">
        <v>0</v>
      </c>
    </row>
    <row r="68" spans="3:19" ht="31.5" customHeight="1" x14ac:dyDescent="0.2">
      <c r="C68" s="39" t="s">
        <v>555</v>
      </c>
      <c r="D68" s="17" t="s">
        <v>89</v>
      </c>
      <c r="E68" s="20">
        <v>38914623</v>
      </c>
      <c r="F68" s="20">
        <v>38914623</v>
      </c>
      <c r="G68" s="20">
        <v>38914622.520000003</v>
      </c>
    </row>
    <row r="69" spans="3:19" ht="15" x14ac:dyDescent="0.2">
      <c r="C69" s="39" t="s">
        <v>132</v>
      </c>
      <c r="D69" s="17" t="s">
        <v>91</v>
      </c>
      <c r="E69" s="20">
        <v>0</v>
      </c>
      <c r="F69" s="20">
        <v>0</v>
      </c>
      <c r="G69" s="28">
        <v>0</v>
      </c>
    </row>
    <row r="70" spans="3:19" ht="28.5" customHeight="1" x14ac:dyDescent="0.2">
      <c r="C70" s="39" t="s">
        <v>80</v>
      </c>
      <c r="D70" s="17"/>
      <c r="E70" s="21"/>
      <c r="F70" s="21"/>
      <c r="G70" s="28"/>
    </row>
    <row r="71" spans="3:19" ht="15" x14ac:dyDescent="0.2">
      <c r="C71" s="24" t="s">
        <v>81</v>
      </c>
      <c r="D71" s="17" t="s">
        <v>92</v>
      </c>
      <c r="E71" s="21">
        <v>15273803</v>
      </c>
      <c r="F71" s="20">
        <v>4481383</v>
      </c>
      <c r="G71" s="20">
        <v>5522506.1300000027</v>
      </c>
    </row>
    <row r="72" spans="3:19" ht="15" x14ac:dyDescent="0.2">
      <c r="C72" s="24" t="s">
        <v>83</v>
      </c>
      <c r="D72" s="17" t="s">
        <v>98</v>
      </c>
      <c r="E72" s="20">
        <v>0</v>
      </c>
      <c r="F72" s="20">
        <v>0</v>
      </c>
    </row>
    <row r="73" spans="3:19" ht="15" x14ac:dyDescent="0.2">
      <c r="C73" s="29" t="s">
        <v>85</v>
      </c>
      <c r="D73" s="17" t="s">
        <v>99</v>
      </c>
      <c r="E73" s="20">
        <v>0</v>
      </c>
      <c r="F73" s="20">
        <v>0</v>
      </c>
    </row>
    <row r="74" spans="3:19" ht="25.5" x14ac:dyDescent="0.2">
      <c r="C74" s="78" t="s">
        <v>142</v>
      </c>
      <c r="D74" s="79" t="s">
        <v>100</v>
      </c>
      <c r="E74" s="80">
        <f>E51+E60+E61+E62-E63+E64-E65+E66-E67+E68-E69+E71-E72-E73+1</f>
        <v>1737643262.4100001</v>
      </c>
      <c r="F74" s="175">
        <f>F51+F60+F61+F62-F63+F64-F65+F66-F67+F68-F69+F71-F72-F73-1</f>
        <v>2047440100.6700001</v>
      </c>
      <c r="G74" s="175">
        <f>G51+G60+G61+G62-G63+G64-G65+G66-G67+G68-G69+G71-G72-G73</f>
        <v>2052979798.8130002</v>
      </c>
      <c r="H74" s="28"/>
      <c r="I74" s="28"/>
      <c r="J74" s="28"/>
      <c r="K74" s="28"/>
      <c r="L74" s="28"/>
    </row>
    <row r="75" spans="3:19" ht="15" x14ac:dyDescent="0.2">
      <c r="C75" s="29" t="s">
        <v>88</v>
      </c>
      <c r="D75" s="17" t="s">
        <v>101</v>
      </c>
      <c r="E75" s="20"/>
      <c r="F75" s="20"/>
    </row>
    <row r="76" spans="3:19" ht="15" x14ac:dyDescent="0.2">
      <c r="C76" s="29" t="s">
        <v>90</v>
      </c>
      <c r="D76" s="17" t="s">
        <v>102</v>
      </c>
      <c r="E76" s="20"/>
      <c r="F76" s="20"/>
    </row>
    <row r="77" spans="3:19" ht="14.25" x14ac:dyDescent="0.2">
      <c r="C77" s="81" t="s">
        <v>143</v>
      </c>
      <c r="D77" s="79" t="s">
        <v>101</v>
      </c>
      <c r="E77" s="80">
        <f>E74+E75+E76</f>
        <v>1737643262.4100001</v>
      </c>
      <c r="F77" s="80">
        <f>F74+F75+F76</f>
        <v>2047440100.6700001</v>
      </c>
      <c r="G77" s="80">
        <f>G74+G75+G76</f>
        <v>2052979798.8130002</v>
      </c>
      <c r="K77" s="28">
        <f>G77+G39+G38+G37+G34</f>
        <v>3088975137.9770002</v>
      </c>
      <c r="N77" s="28">
        <f>F77+F39+F38+F37+F34</f>
        <v>3077079066.6700001</v>
      </c>
      <c r="P77" s="102" t="s">
        <v>326</v>
      </c>
    </row>
    <row r="80" spans="3:19" x14ac:dyDescent="0.2">
      <c r="N80" s="473" t="s">
        <v>327</v>
      </c>
      <c r="O80" s="473"/>
      <c r="P80" s="473"/>
      <c r="Q80" s="473"/>
      <c r="R80" s="473"/>
      <c r="S80" s="473"/>
    </row>
    <row r="81" spans="1:21" x14ac:dyDescent="0.2">
      <c r="J81" s="474">
        <v>2025</v>
      </c>
      <c r="K81" s="28">
        <f>G24+G30+G31</f>
        <v>3088975137.7869997</v>
      </c>
      <c r="L81" s="28">
        <f>G34+G37+G38+G39+G74</f>
        <v>3088975137.9770002</v>
      </c>
      <c r="M81" s="474">
        <v>2024</v>
      </c>
      <c r="N81" s="28">
        <f>F24+F30+F31</f>
        <v>3077079067</v>
      </c>
      <c r="O81" s="28">
        <f>F34+F37+F38+F39+F74</f>
        <v>3077079066.6700001</v>
      </c>
      <c r="Q81" s="475">
        <v>2023</v>
      </c>
      <c r="R81" s="28">
        <f>E24+E30+E31-1</f>
        <v>2730572050</v>
      </c>
      <c r="S81" s="28">
        <f>E34+E37+E38+E39+E74-2</f>
        <v>2730572049.4099998</v>
      </c>
    </row>
    <row r="82" spans="1:21" x14ac:dyDescent="0.2">
      <c r="C82" s="476" t="s">
        <v>93</v>
      </c>
      <c r="D82" s="476"/>
      <c r="E82" s="476"/>
      <c r="F82" s="476"/>
      <c r="J82" s="474"/>
      <c r="K82" s="28">
        <f>L81-K81</f>
        <v>0.19000053405761719</v>
      </c>
      <c r="M82" s="474"/>
      <c r="N82" s="28">
        <f>O81-N81</f>
        <v>-0.32999992370605469</v>
      </c>
      <c r="Q82" s="475"/>
      <c r="R82" s="28">
        <f>S81-R81+1</f>
        <v>0.40999984741210938</v>
      </c>
    </row>
    <row r="83" spans="1:21" x14ac:dyDescent="0.2">
      <c r="C83" s="476" t="s">
        <v>556</v>
      </c>
      <c r="D83" s="476"/>
      <c r="E83" s="476"/>
      <c r="F83" s="476"/>
      <c r="J83" s="474"/>
      <c r="K83" s="28">
        <f>G36-G37-G38-G42-G45-G48</f>
        <v>2052979798.6229994</v>
      </c>
      <c r="L83" s="28">
        <f>G77</f>
        <v>2052979798.8130002</v>
      </c>
      <c r="M83" s="474"/>
      <c r="N83" s="28">
        <f>F36-F37-F38-F42-F45-F48</f>
        <v>2047440101</v>
      </c>
      <c r="O83" s="28">
        <f>F77</f>
        <v>2047440100.6700001</v>
      </c>
      <c r="Q83" s="475"/>
      <c r="R83" s="28">
        <f>E36-E37-E38-E42-E45-E48</f>
        <v>1737643262</v>
      </c>
      <c r="S83" s="28">
        <f>E77-1</f>
        <v>1737643261.4100001</v>
      </c>
    </row>
    <row r="84" spans="1:21" x14ac:dyDescent="0.2">
      <c r="C84" s="30"/>
      <c r="D84" s="30"/>
      <c r="E84" s="30"/>
      <c r="F84" s="30"/>
      <c r="K84" s="28">
        <f>L83-K83</f>
        <v>0.19000077247619629</v>
      </c>
      <c r="N84" s="28">
        <f>O83-N83</f>
        <v>-0.32999992370605469</v>
      </c>
      <c r="R84" s="28">
        <f>S83-R83+1</f>
        <v>0.41000008583068848</v>
      </c>
    </row>
    <row r="85" spans="1:21" x14ac:dyDescent="0.2">
      <c r="C85" s="31"/>
      <c r="D85" s="32"/>
      <c r="E85" s="30"/>
      <c r="F85" s="30"/>
    </row>
    <row r="87" spans="1:21" x14ac:dyDescent="0.2">
      <c r="A87" s="32"/>
      <c r="B87" s="32"/>
      <c r="C87" s="31" t="s">
        <v>301</v>
      </c>
      <c r="D87" s="32"/>
      <c r="E87" s="67"/>
      <c r="F87" s="30" t="s">
        <v>302</v>
      </c>
    </row>
    <row r="88" spans="1:21" ht="12.75" customHeight="1" x14ac:dyDescent="0.2">
      <c r="A88" s="477" t="s">
        <v>94</v>
      </c>
      <c r="B88" s="478"/>
      <c r="C88" s="479"/>
      <c r="D88" s="483" t="s">
        <v>7</v>
      </c>
      <c r="E88" s="503" t="s">
        <v>95</v>
      </c>
      <c r="F88" s="484"/>
      <c r="G88" s="484"/>
    </row>
    <row r="89" spans="1:21" ht="25.5" x14ac:dyDescent="0.2">
      <c r="A89" s="480"/>
      <c r="B89" s="481"/>
      <c r="C89" s="482"/>
      <c r="D89" s="483"/>
      <c r="E89" s="177" t="s">
        <v>505</v>
      </c>
      <c r="F89" s="218" t="s">
        <v>557</v>
      </c>
      <c r="G89" s="218" t="s">
        <v>558</v>
      </c>
      <c r="R89" s="190" t="s">
        <v>93</v>
      </c>
      <c r="S89" s="176"/>
      <c r="T89" s="176"/>
      <c r="U89" s="176"/>
    </row>
    <row r="90" spans="1:21" x14ac:dyDescent="0.2">
      <c r="A90" s="485" t="s">
        <v>303</v>
      </c>
      <c r="B90" s="486"/>
      <c r="C90" s="487"/>
      <c r="D90" s="91" t="s">
        <v>304</v>
      </c>
      <c r="E90" s="91">
        <v>1</v>
      </c>
      <c r="F90" s="92">
        <v>2</v>
      </c>
    </row>
    <row r="91" spans="1:21" x14ac:dyDescent="0.2">
      <c r="A91" s="70"/>
      <c r="B91" s="192"/>
      <c r="C91" s="71"/>
      <c r="D91" s="68"/>
      <c r="E91" s="68"/>
      <c r="F91" s="69"/>
    </row>
    <row r="92" spans="1:21" ht="14.25" x14ac:dyDescent="0.2">
      <c r="A92" s="466" t="s">
        <v>145</v>
      </c>
      <c r="B92" s="193"/>
      <c r="C92" s="81" t="s">
        <v>146</v>
      </c>
      <c r="D92" s="81" t="s">
        <v>11</v>
      </c>
      <c r="E92" s="84">
        <f>E93+E94-E95+E96</f>
        <v>1399298512.4900002</v>
      </c>
      <c r="F92" s="84">
        <v>427396762.82999992</v>
      </c>
      <c r="G92" s="84">
        <v>325827160.52999991</v>
      </c>
    </row>
    <row r="93" spans="1:21" ht="15" x14ac:dyDescent="0.2">
      <c r="A93" s="470"/>
      <c r="B93" s="171"/>
      <c r="C93" s="43" t="s">
        <v>147</v>
      </c>
      <c r="D93" s="44" t="s">
        <v>13</v>
      </c>
      <c r="E93" s="48">
        <v>1356983532.9500003</v>
      </c>
      <c r="F93" s="93">
        <v>419134064.30999994</v>
      </c>
      <c r="G93" s="93">
        <v>311452640.57999992</v>
      </c>
    </row>
    <row r="94" spans="1:21" ht="15" x14ac:dyDescent="0.2">
      <c r="A94" s="470"/>
      <c r="B94" s="171"/>
      <c r="C94" s="47" t="s">
        <v>148</v>
      </c>
      <c r="D94" s="44" t="s">
        <v>14</v>
      </c>
      <c r="E94" s="48">
        <v>43025070.25</v>
      </c>
      <c r="F94" s="48">
        <v>8579322.0099999998</v>
      </c>
      <c r="G94" s="48">
        <v>14541552.240000002</v>
      </c>
      <c r="M94" t="s">
        <v>305</v>
      </c>
    </row>
    <row r="95" spans="1:21" ht="15" x14ac:dyDescent="0.2">
      <c r="A95" s="470"/>
      <c r="B95" s="171"/>
      <c r="C95" s="47" t="s">
        <v>149</v>
      </c>
      <c r="D95" s="44" t="s">
        <v>16</v>
      </c>
      <c r="E95" s="48">
        <v>710090.71</v>
      </c>
      <c r="F95" s="48">
        <v>316623.49</v>
      </c>
      <c r="G95" s="48">
        <v>167032.29</v>
      </c>
    </row>
    <row r="96" spans="1:21" ht="15" x14ac:dyDescent="0.2">
      <c r="A96" s="467"/>
      <c r="B96" s="94"/>
      <c r="C96" s="47" t="s">
        <v>150</v>
      </c>
      <c r="D96" s="44" t="s">
        <v>19</v>
      </c>
      <c r="E96" s="48">
        <v>0</v>
      </c>
      <c r="F96" s="48">
        <v>0</v>
      </c>
      <c r="G96" s="48">
        <v>0</v>
      </c>
    </row>
    <row r="97" spans="1:7" ht="25.5" x14ac:dyDescent="0.2">
      <c r="A97" s="466" t="s">
        <v>151</v>
      </c>
      <c r="B97" s="170"/>
      <c r="C97" s="47" t="s">
        <v>152</v>
      </c>
      <c r="D97" s="44" t="s">
        <v>21</v>
      </c>
      <c r="E97" s="48">
        <v>0</v>
      </c>
      <c r="F97" s="48">
        <v>0</v>
      </c>
      <c r="G97" s="48">
        <v>17049.069999999367</v>
      </c>
    </row>
    <row r="98" spans="1:7" ht="15" x14ac:dyDescent="0.2">
      <c r="A98" s="467"/>
      <c r="B98" s="94"/>
      <c r="C98" s="47" t="s">
        <v>153</v>
      </c>
      <c r="D98" s="44" t="s">
        <v>23</v>
      </c>
      <c r="E98" s="48">
        <v>76334264.859999999</v>
      </c>
      <c r="F98" s="48">
        <v>14965751.24</v>
      </c>
      <c r="G98" s="48">
        <v>0</v>
      </c>
    </row>
    <row r="99" spans="1:7" ht="15" x14ac:dyDescent="0.2">
      <c r="A99" s="466" t="s">
        <v>154</v>
      </c>
      <c r="B99" s="170"/>
      <c r="C99" s="47" t="s">
        <v>155</v>
      </c>
      <c r="D99" s="44" t="s">
        <v>25</v>
      </c>
      <c r="E99" s="48">
        <v>0</v>
      </c>
      <c r="F99" s="48">
        <v>0</v>
      </c>
      <c r="G99" s="48">
        <v>0</v>
      </c>
    </row>
    <row r="100" spans="1:7" ht="15" x14ac:dyDescent="0.2">
      <c r="A100" s="470"/>
      <c r="B100" s="171"/>
      <c r="C100" s="49" t="s">
        <v>156</v>
      </c>
      <c r="D100" s="44" t="s">
        <v>26</v>
      </c>
      <c r="E100" s="48">
        <v>0</v>
      </c>
      <c r="F100" s="48">
        <v>0</v>
      </c>
      <c r="G100" s="48">
        <v>0</v>
      </c>
    </row>
    <row r="101" spans="1:7" ht="15" x14ac:dyDescent="0.2">
      <c r="A101" s="467"/>
      <c r="B101" s="94"/>
      <c r="C101" s="49" t="s">
        <v>157</v>
      </c>
      <c r="D101" s="44" t="s">
        <v>28</v>
      </c>
      <c r="E101" s="48">
        <v>0</v>
      </c>
      <c r="F101" s="48">
        <v>0</v>
      </c>
      <c r="G101" s="48">
        <v>0</v>
      </c>
    </row>
    <row r="102" spans="1:7" ht="25.5" x14ac:dyDescent="0.2">
      <c r="A102" s="466" t="s">
        <v>158</v>
      </c>
      <c r="B102" s="170"/>
      <c r="C102" s="47" t="s">
        <v>159</v>
      </c>
      <c r="D102" s="44" t="s">
        <v>30</v>
      </c>
      <c r="E102" s="48">
        <v>0</v>
      </c>
      <c r="F102" s="48">
        <v>0</v>
      </c>
      <c r="G102" s="48">
        <v>0</v>
      </c>
    </row>
    <row r="103" spans="1:7" ht="15" x14ac:dyDescent="0.2">
      <c r="A103" s="470"/>
      <c r="B103" s="171"/>
      <c r="C103" s="49" t="s">
        <v>160</v>
      </c>
      <c r="D103" s="44" t="s">
        <v>32</v>
      </c>
      <c r="E103" s="48">
        <v>0</v>
      </c>
      <c r="F103" s="48">
        <v>0</v>
      </c>
      <c r="G103" s="48">
        <v>0</v>
      </c>
    </row>
    <row r="104" spans="1:7" ht="15" x14ac:dyDescent="0.2">
      <c r="A104" s="467"/>
      <c r="B104" s="94"/>
      <c r="C104" s="49" t="s">
        <v>161</v>
      </c>
      <c r="D104" s="44" t="s">
        <v>34</v>
      </c>
      <c r="E104" s="48">
        <v>0</v>
      </c>
      <c r="F104" s="48">
        <v>0</v>
      </c>
      <c r="G104" s="48">
        <v>0</v>
      </c>
    </row>
    <row r="105" spans="1:7" ht="15" x14ac:dyDescent="0.2">
      <c r="A105" s="50" t="s">
        <v>162</v>
      </c>
      <c r="B105" s="50"/>
      <c r="C105" s="47" t="s">
        <v>163</v>
      </c>
      <c r="D105" s="44" t="s">
        <v>35</v>
      </c>
      <c r="E105" s="48">
        <v>0</v>
      </c>
      <c r="F105" s="48">
        <v>0</v>
      </c>
      <c r="G105" s="48">
        <v>0</v>
      </c>
    </row>
    <row r="106" spans="1:7" ht="15" x14ac:dyDescent="0.2">
      <c r="A106" s="50" t="s">
        <v>164</v>
      </c>
      <c r="B106" s="50"/>
      <c r="C106" s="47" t="s">
        <v>165</v>
      </c>
      <c r="D106" s="44" t="s">
        <v>36</v>
      </c>
      <c r="E106" s="48">
        <v>0</v>
      </c>
      <c r="F106" s="48">
        <v>0</v>
      </c>
      <c r="G106" s="48">
        <v>0</v>
      </c>
    </row>
    <row r="107" spans="1:7" ht="15" x14ac:dyDescent="0.2">
      <c r="A107" s="50" t="s">
        <v>166</v>
      </c>
      <c r="B107" s="50"/>
      <c r="C107" s="47" t="s">
        <v>167</v>
      </c>
      <c r="D107" s="44" t="s">
        <v>38</v>
      </c>
      <c r="E107" s="48">
        <v>0</v>
      </c>
      <c r="F107" s="48">
        <v>0</v>
      </c>
      <c r="G107" s="48">
        <v>0</v>
      </c>
    </row>
    <row r="108" spans="1:7" ht="25.5" x14ac:dyDescent="0.2">
      <c r="A108" s="50" t="s">
        <v>168</v>
      </c>
      <c r="B108" s="50"/>
      <c r="C108" s="47" t="s">
        <v>169</v>
      </c>
      <c r="D108" s="44" t="s">
        <v>40</v>
      </c>
      <c r="E108" s="48">
        <v>10534</v>
      </c>
      <c r="F108" s="48">
        <v>0</v>
      </c>
      <c r="G108" s="48">
        <v>0</v>
      </c>
    </row>
    <row r="109" spans="1:7" ht="15" x14ac:dyDescent="0.2">
      <c r="A109" s="466" t="s">
        <v>170</v>
      </c>
      <c r="B109" s="170"/>
      <c r="C109" s="47" t="s">
        <v>171</v>
      </c>
      <c r="D109" s="44" t="s">
        <v>41</v>
      </c>
      <c r="E109" s="48">
        <v>20879311.550000004</v>
      </c>
      <c r="F109" s="48">
        <v>2574410.58</v>
      </c>
      <c r="G109" s="48">
        <v>77470797.010000005</v>
      </c>
    </row>
    <row r="110" spans="1:7" ht="15" x14ac:dyDescent="0.2">
      <c r="A110" s="470"/>
      <c r="B110" s="171"/>
      <c r="C110" s="47" t="s">
        <v>172</v>
      </c>
      <c r="D110" s="44" t="s">
        <v>43</v>
      </c>
      <c r="E110" s="51">
        <v>1453917.8599999999</v>
      </c>
      <c r="F110" s="48">
        <v>157495.66</v>
      </c>
      <c r="G110" s="48">
        <v>175369.81</v>
      </c>
    </row>
    <row r="111" spans="1:7" ht="15" x14ac:dyDescent="0.2">
      <c r="A111" s="467"/>
      <c r="B111" s="94"/>
      <c r="C111" s="47" t="s">
        <v>173</v>
      </c>
      <c r="D111" s="44" t="s">
        <v>45</v>
      </c>
      <c r="E111" s="51">
        <v>0</v>
      </c>
      <c r="F111" s="48">
        <v>0</v>
      </c>
      <c r="G111" s="48">
        <v>0</v>
      </c>
    </row>
    <row r="112" spans="1:7" ht="31.5" customHeight="1" x14ac:dyDescent="0.2">
      <c r="A112" s="471" t="s">
        <v>174</v>
      </c>
      <c r="B112" s="471"/>
      <c r="C112" s="472"/>
      <c r="D112" s="85" t="s">
        <v>47</v>
      </c>
      <c r="E112" s="84">
        <f>E92+E97-E98+E99+E102+E105+E106+E107+E108+E109</f>
        <v>1343854093.1800003</v>
      </c>
      <c r="F112" s="84">
        <f>F92+F97-F98+F99+F102+F105+F106+F107+F108+F109</f>
        <v>415005422.1699999</v>
      </c>
      <c r="G112" s="84">
        <f>G92+G97-G98+G99+G102+G105+G106+G107+G108+G109</f>
        <v>403315006.6099999</v>
      </c>
    </row>
    <row r="113" spans="1:7" ht="24.75" customHeight="1" x14ac:dyDescent="0.2">
      <c r="A113" s="466" t="s">
        <v>175</v>
      </c>
      <c r="B113" s="170"/>
      <c r="C113" s="53" t="s">
        <v>176</v>
      </c>
      <c r="D113" s="54" t="s">
        <v>49</v>
      </c>
      <c r="E113" s="56">
        <v>449400409.13999999</v>
      </c>
      <c r="F113" s="48">
        <v>152105673.75000006</v>
      </c>
      <c r="G113" s="45">
        <v>119432707.18000002</v>
      </c>
    </row>
    <row r="114" spans="1:7" ht="24.75" customHeight="1" x14ac:dyDescent="0.2">
      <c r="A114" s="470"/>
      <c r="B114" s="171"/>
      <c r="C114" s="55" t="s">
        <v>177</v>
      </c>
      <c r="D114" s="54" t="s">
        <v>51</v>
      </c>
      <c r="E114" s="56">
        <v>6336107.5100000007</v>
      </c>
      <c r="F114" s="48">
        <v>2238423.5299999998</v>
      </c>
      <c r="G114" s="48">
        <v>1603165.6500000001</v>
      </c>
    </row>
    <row r="115" spans="1:7" ht="24.75" customHeight="1" x14ac:dyDescent="0.2">
      <c r="A115" s="470"/>
      <c r="B115" s="171"/>
      <c r="C115" s="53" t="s">
        <v>178</v>
      </c>
      <c r="D115" s="54" t="s">
        <v>52</v>
      </c>
      <c r="E115" s="56">
        <v>368848660.29000002</v>
      </c>
      <c r="F115" s="48">
        <v>104106493.09999999</v>
      </c>
      <c r="G115" s="56">
        <v>121115710.25</v>
      </c>
    </row>
    <row r="116" spans="1:7" ht="24.75" customHeight="1" x14ac:dyDescent="0.2">
      <c r="A116" s="470"/>
      <c r="B116" s="171"/>
      <c r="C116" s="53" t="s">
        <v>179</v>
      </c>
      <c r="D116" s="54" t="s">
        <v>54</v>
      </c>
      <c r="E116" s="56">
        <v>39024007.789999999</v>
      </c>
      <c r="F116" s="48">
        <v>7841018.8899999997</v>
      </c>
      <c r="G116" s="56">
        <v>11158346.08</v>
      </c>
    </row>
    <row r="117" spans="1:7" ht="24.75" customHeight="1" x14ac:dyDescent="0.2">
      <c r="A117" s="467"/>
      <c r="B117" s="94"/>
      <c r="C117" s="55" t="s">
        <v>180</v>
      </c>
      <c r="D117" s="54" t="s">
        <v>55</v>
      </c>
      <c r="E117" s="56">
        <v>336043.89</v>
      </c>
      <c r="F117" s="48">
        <v>65616</v>
      </c>
      <c r="G117" s="56">
        <v>0</v>
      </c>
    </row>
    <row r="118" spans="1:7" ht="24.75" customHeight="1" x14ac:dyDescent="0.2">
      <c r="A118" s="466" t="s">
        <v>181</v>
      </c>
      <c r="B118" s="170"/>
      <c r="C118" s="53" t="s">
        <v>182</v>
      </c>
      <c r="D118" s="54" t="s">
        <v>57</v>
      </c>
      <c r="E118" s="56">
        <f>E119+E120</f>
        <v>161790447.89000002</v>
      </c>
      <c r="F118" s="84">
        <f>F119+F120</f>
        <v>44302183.350000001</v>
      </c>
      <c r="G118" s="84">
        <f>G119+G120</f>
        <v>41755832.149999999</v>
      </c>
    </row>
    <row r="119" spans="1:7" ht="24.75" customHeight="1" x14ac:dyDescent="0.2">
      <c r="A119" s="470"/>
      <c r="B119" s="171"/>
      <c r="C119" s="53" t="s">
        <v>183</v>
      </c>
      <c r="D119" s="54" t="s">
        <v>58</v>
      </c>
      <c r="E119" s="56">
        <v>153103661.77000001</v>
      </c>
      <c r="F119" s="56">
        <v>42104545.57</v>
      </c>
      <c r="G119" s="56">
        <v>39282650.670000002</v>
      </c>
    </row>
    <row r="120" spans="1:7" ht="24.75" customHeight="1" x14ac:dyDescent="0.2">
      <c r="A120" s="467"/>
      <c r="B120" s="94"/>
      <c r="C120" s="53" t="s">
        <v>184</v>
      </c>
      <c r="D120" s="54" t="s">
        <v>60</v>
      </c>
      <c r="E120" s="56">
        <v>8686786.120000001</v>
      </c>
      <c r="F120" s="56">
        <v>2197637.7800000003</v>
      </c>
      <c r="G120" s="56">
        <v>2473181.48</v>
      </c>
    </row>
    <row r="121" spans="1:7" ht="24.75" customHeight="1" x14ac:dyDescent="0.2">
      <c r="A121" s="466" t="s">
        <v>185</v>
      </c>
      <c r="B121" s="170"/>
      <c r="C121" s="53" t="s">
        <v>186</v>
      </c>
      <c r="D121" s="54" t="s">
        <v>61</v>
      </c>
      <c r="E121" s="174">
        <f>E122+E123+E124-E125</f>
        <v>145714147.27999997</v>
      </c>
      <c r="F121" s="174">
        <f>F122+F123+F124-F125</f>
        <v>36881722.189999998</v>
      </c>
      <c r="G121" s="174">
        <f>G122+G123+G124-G125</f>
        <v>45276203.18</v>
      </c>
    </row>
    <row r="122" spans="1:7" ht="24.75" customHeight="1" x14ac:dyDescent="0.2">
      <c r="A122" s="470"/>
      <c r="B122" s="171"/>
      <c r="C122" s="53" t="s">
        <v>187</v>
      </c>
      <c r="D122" s="54" t="s">
        <v>62</v>
      </c>
      <c r="E122" s="56">
        <v>137304891.50999999</v>
      </c>
      <c r="F122" s="56">
        <v>34924467.729999997</v>
      </c>
      <c r="G122" s="56">
        <v>44268455.019999996</v>
      </c>
    </row>
    <row r="123" spans="1:7" ht="24.75" customHeight="1" x14ac:dyDescent="0.2">
      <c r="A123" s="470"/>
      <c r="B123" s="171"/>
      <c r="C123" s="57" t="s">
        <v>188</v>
      </c>
      <c r="D123" s="54" t="s">
        <v>63</v>
      </c>
      <c r="E123" s="56">
        <v>8523765.9700000007</v>
      </c>
      <c r="F123" s="56">
        <v>2164439.1100000003</v>
      </c>
      <c r="G123" s="56">
        <v>1010593.14</v>
      </c>
    </row>
    <row r="124" spans="1:7" ht="24.75" customHeight="1" x14ac:dyDescent="0.2">
      <c r="A124" s="470"/>
      <c r="B124" s="171"/>
      <c r="C124" s="57" t="s">
        <v>306</v>
      </c>
      <c r="D124" s="54" t="s">
        <v>64</v>
      </c>
      <c r="E124" s="56">
        <v>53292.63</v>
      </c>
      <c r="F124" s="56">
        <v>0</v>
      </c>
      <c r="G124" s="56">
        <v>0</v>
      </c>
    </row>
    <row r="125" spans="1:7" ht="24.75" customHeight="1" x14ac:dyDescent="0.2">
      <c r="A125" s="470"/>
      <c r="B125" s="171"/>
      <c r="C125" s="53" t="s">
        <v>189</v>
      </c>
      <c r="D125" s="54" t="s">
        <v>65</v>
      </c>
      <c r="E125" s="56">
        <v>167802.83000000002</v>
      </c>
      <c r="F125" s="56">
        <v>207184.65</v>
      </c>
      <c r="G125" s="56">
        <v>2844.98</v>
      </c>
    </row>
    <row r="126" spans="1:7" ht="24.75" customHeight="1" x14ac:dyDescent="0.2">
      <c r="A126" s="470"/>
      <c r="B126" s="171"/>
      <c r="C126" s="53" t="s">
        <v>190</v>
      </c>
      <c r="D126" s="54" t="s">
        <v>67</v>
      </c>
      <c r="E126" s="56">
        <f>E127-E128</f>
        <v>-1310056.6799999978</v>
      </c>
      <c r="F126" s="56">
        <v>-367730.08999999997</v>
      </c>
      <c r="G126" s="56">
        <v>611514.79</v>
      </c>
    </row>
    <row r="127" spans="1:7" ht="24.75" customHeight="1" x14ac:dyDescent="0.2">
      <c r="A127" s="470"/>
      <c r="B127" s="171"/>
      <c r="C127" s="53" t="s">
        <v>191</v>
      </c>
      <c r="D127" s="54" t="s">
        <v>69</v>
      </c>
      <c r="E127" s="56">
        <v>14186169.760000002</v>
      </c>
      <c r="F127" s="56">
        <v>199009.35</v>
      </c>
      <c r="G127" s="56">
        <v>611514.79</v>
      </c>
    </row>
    <row r="128" spans="1:7" ht="24.75" customHeight="1" x14ac:dyDescent="0.2">
      <c r="A128" s="467"/>
      <c r="B128" s="94"/>
      <c r="C128" s="53" t="s">
        <v>192</v>
      </c>
      <c r="D128" s="54" t="s">
        <v>71</v>
      </c>
      <c r="E128" s="56">
        <v>15496226.439999999</v>
      </c>
      <c r="F128" s="56">
        <v>566739.43999999994</v>
      </c>
      <c r="G128" s="56">
        <v>0</v>
      </c>
    </row>
    <row r="129" spans="1:7" ht="24.75" customHeight="1" x14ac:dyDescent="0.2">
      <c r="A129" s="466" t="s">
        <v>193</v>
      </c>
      <c r="B129" s="170"/>
      <c r="C129" s="53" t="s">
        <v>507</v>
      </c>
      <c r="D129" s="178" t="s">
        <v>73</v>
      </c>
      <c r="E129" s="173">
        <f>SUM(E130:E147)</f>
        <v>158451466.63999999</v>
      </c>
      <c r="F129" s="173">
        <f>SUM(F130:F147)</f>
        <v>47047570.210000008</v>
      </c>
      <c r="G129" s="173">
        <f>SUM(G130:G147)</f>
        <v>40841772.659999996</v>
      </c>
    </row>
    <row r="130" spans="1:7" ht="24.75" customHeight="1" x14ac:dyDescent="0.2">
      <c r="A130" s="470"/>
      <c r="B130" s="171"/>
      <c r="C130" s="55" t="s">
        <v>195</v>
      </c>
      <c r="D130" s="54" t="s">
        <v>75</v>
      </c>
      <c r="E130" s="56">
        <v>118704513.14999999</v>
      </c>
      <c r="F130" s="60">
        <v>32489737.710000005</v>
      </c>
      <c r="G130" s="60">
        <v>25238371.379999995</v>
      </c>
    </row>
    <row r="131" spans="1:7" ht="24.75" customHeight="1" x14ac:dyDescent="0.2">
      <c r="A131" s="470"/>
      <c r="B131" s="171"/>
      <c r="C131" s="55" t="s">
        <v>508</v>
      </c>
      <c r="D131" s="54" t="s">
        <v>77</v>
      </c>
      <c r="E131" s="56">
        <v>5705181.46</v>
      </c>
      <c r="F131" s="60">
        <v>1546526.41</v>
      </c>
      <c r="G131" s="60">
        <v>1588005.1400000001</v>
      </c>
    </row>
    <row r="132" spans="1:7" ht="24.75" customHeight="1" x14ac:dyDescent="0.2">
      <c r="A132" s="470"/>
      <c r="B132" s="171"/>
      <c r="C132" s="55" t="s">
        <v>509</v>
      </c>
      <c r="D132" s="54" t="s">
        <v>78</v>
      </c>
      <c r="E132" s="56">
        <v>0</v>
      </c>
      <c r="F132" s="60">
        <v>0</v>
      </c>
      <c r="G132" s="60">
        <v>0</v>
      </c>
    </row>
    <row r="133" spans="1:7" ht="24.75" customHeight="1" x14ac:dyDescent="0.2">
      <c r="A133" s="470"/>
      <c r="B133" s="171"/>
      <c r="C133" s="101" t="s">
        <v>314</v>
      </c>
      <c r="D133" s="54" t="s">
        <v>79</v>
      </c>
      <c r="E133" s="56">
        <v>0</v>
      </c>
      <c r="F133" s="60">
        <v>0</v>
      </c>
      <c r="G133" s="60">
        <v>0</v>
      </c>
    </row>
    <row r="134" spans="1:7" ht="24.75" customHeight="1" x14ac:dyDescent="0.2">
      <c r="A134" s="470"/>
      <c r="B134" s="171"/>
      <c r="C134" s="55" t="s">
        <v>510</v>
      </c>
      <c r="D134" s="54" t="s">
        <v>82</v>
      </c>
      <c r="E134" s="48">
        <v>0</v>
      </c>
      <c r="F134" s="60">
        <v>0</v>
      </c>
      <c r="G134" s="60">
        <v>0</v>
      </c>
    </row>
    <row r="135" spans="1:7" ht="24.75" customHeight="1" x14ac:dyDescent="0.2">
      <c r="A135" s="470"/>
      <c r="B135" s="171"/>
      <c r="C135" s="101" t="s">
        <v>314</v>
      </c>
      <c r="D135" s="54" t="s">
        <v>84</v>
      </c>
      <c r="E135" s="48">
        <v>0</v>
      </c>
      <c r="F135" s="60">
        <v>0</v>
      </c>
      <c r="G135" s="60">
        <v>0</v>
      </c>
    </row>
    <row r="136" spans="1:7" ht="15" x14ac:dyDescent="0.2">
      <c r="A136" s="470"/>
      <c r="B136" s="171"/>
      <c r="C136" s="55" t="s">
        <v>511</v>
      </c>
      <c r="D136" s="54" t="s">
        <v>86</v>
      </c>
      <c r="E136" s="48">
        <v>0</v>
      </c>
      <c r="F136" s="60">
        <v>0</v>
      </c>
      <c r="G136" s="60">
        <v>0</v>
      </c>
    </row>
    <row r="137" spans="1:7" ht="15" x14ac:dyDescent="0.2">
      <c r="A137" s="470"/>
      <c r="B137" s="171"/>
      <c r="C137" s="101" t="s">
        <v>314</v>
      </c>
      <c r="D137" s="54" t="s">
        <v>87</v>
      </c>
      <c r="E137" s="48">
        <v>0</v>
      </c>
      <c r="F137" s="60">
        <v>0</v>
      </c>
      <c r="G137" s="60">
        <v>0</v>
      </c>
    </row>
    <row r="138" spans="1:7" ht="38.25" x14ac:dyDescent="0.2">
      <c r="A138" s="470"/>
      <c r="B138" s="171"/>
      <c r="C138" s="55" t="s">
        <v>512</v>
      </c>
      <c r="D138" s="54" t="s">
        <v>89</v>
      </c>
      <c r="E138" s="48">
        <v>5904773.9100000001</v>
      </c>
      <c r="F138" s="60">
        <v>1934706.17</v>
      </c>
      <c r="G138" s="60">
        <v>2648541.5499999998</v>
      </c>
    </row>
    <row r="139" spans="1:7" ht="15" x14ac:dyDescent="0.2">
      <c r="A139" s="470"/>
      <c r="B139" s="171"/>
      <c r="C139" s="55" t="s">
        <v>513</v>
      </c>
      <c r="D139" s="54" t="s">
        <v>91</v>
      </c>
      <c r="E139" s="56">
        <v>444907.03</v>
      </c>
      <c r="F139" s="60">
        <v>131911.74</v>
      </c>
      <c r="G139" s="60">
        <v>963808.6</v>
      </c>
    </row>
    <row r="140" spans="1:7" ht="33" customHeight="1" x14ac:dyDescent="0.2">
      <c r="A140" s="470"/>
      <c r="B140" s="171"/>
      <c r="C140" s="55" t="s">
        <v>514</v>
      </c>
      <c r="D140" s="54" t="s">
        <v>92</v>
      </c>
      <c r="E140" s="56">
        <v>0</v>
      </c>
      <c r="F140" s="60">
        <v>0</v>
      </c>
      <c r="G140" s="60"/>
    </row>
    <row r="141" spans="1:7" ht="33" customHeight="1" x14ac:dyDescent="0.2">
      <c r="A141" s="470"/>
      <c r="B141" s="171"/>
      <c r="C141" s="61" t="s">
        <v>307</v>
      </c>
      <c r="D141" s="54" t="s">
        <v>98</v>
      </c>
      <c r="E141" s="56">
        <v>0</v>
      </c>
      <c r="F141" s="56">
        <v>0</v>
      </c>
      <c r="G141" s="56"/>
    </row>
    <row r="142" spans="1:7" ht="33" customHeight="1" x14ac:dyDescent="0.2">
      <c r="A142" s="470"/>
      <c r="B142" s="171"/>
      <c r="C142" s="61" t="s">
        <v>308</v>
      </c>
      <c r="D142" s="54" t="s">
        <v>99</v>
      </c>
      <c r="E142" s="56">
        <v>0</v>
      </c>
      <c r="F142" s="56">
        <v>0</v>
      </c>
      <c r="G142" s="56"/>
    </row>
    <row r="143" spans="1:7" ht="15" x14ac:dyDescent="0.2">
      <c r="A143" s="470"/>
      <c r="B143" s="171"/>
      <c r="C143" s="55" t="s">
        <v>515</v>
      </c>
      <c r="D143" s="54" t="s">
        <v>100</v>
      </c>
      <c r="E143" s="56">
        <v>0</v>
      </c>
      <c r="F143" s="60"/>
      <c r="G143" s="60"/>
    </row>
    <row r="144" spans="1:7" ht="15" x14ac:dyDescent="0.2">
      <c r="A144" s="94"/>
      <c r="B144" s="94"/>
      <c r="C144" s="55" t="s">
        <v>309</v>
      </c>
      <c r="D144" s="54" t="s">
        <v>101</v>
      </c>
      <c r="E144" s="56">
        <v>0</v>
      </c>
      <c r="F144" s="56">
        <v>0</v>
      </c>
      <c r="G144" s="56"/>
    </row>
    <row r="145" spans="1:7" ht="15" x14ac:dyDescent="0.2">
      <c r="A145" s="94"/>
      <c r="B145" s="94"/>
      <c r="C145" s="55" t="s">
        <v>310</v>
      </c>
      <c r="D145" s="54" t="s">
        <v>102</v>
      </c>
      <c r="E145" s="56">
        <v>0</v>
      </c>
      <c r="F145" s="56">
        <v>0</v>
      </c>
      <c r="G145" s="56"/>
    </row>
    <row r="146" spans="1:7" ht="15" x14ac:dyDescent="0.2">
      <c r="A146" s="94"/>
      <c r="B146" s="94"/>
      <c r="C146" s="55" t="s">
        <v>311</v>
      </c>
      <c r="D146" s="54" t="s">
        <v>103</v>
      </c>
      <c r="E146" s="56">
        <v>0</v>
      </c>
      <c r="F146" s="56">
        <v>0</v>
      </c>
      <c r="G146" s="56"/>
    </row>
    <row r="147" spans="1:7" ht="15" x14ac:dyDescent="0.2">
      <c r="A147" s="94"/>
      <c r="B147" s="94"/>
      <c r="C147" s="55" t="s">
        <v>312</v>
      </c>
      <c r="D147" s="178" t="s">
        <v>104</v>
      </c>
      <c r="E147" s="56">
        <v>27692091.09</v>
      </c>
      <c r="F147" s="100">
        <v>10944688.180000002</v>
      </c>
      <c r="G147" s="28">
        <v>10403045.989999998</v>
      </c>
    </row>
    <row r="148" spans="1:7" ht="14.25" x14ac:dyDescent="0.2">
      <c r="A148" s="466">
        <v>14</v>
      </c>
      <c r="B148" s="170"/>
      <c r="C148" s="53" t="s">
        <v>313</v>
      </c>
      <c r="D148" s="54" t="s">
        <v>105</v>
      </c>
      <c r="E148" s="173">
        <f>E149-E150</f>
        <v>-18471359.43</v>
      </c>
      <c r="F148" s="173">
        <f>F149-F150</f>
        <v>-28069</v>
      </c>
      <c r="G148" s="173">
        <f>G149-G150</f>
        <v>-797565.36</v>
      </c>
    </row>
    <row r="149" spans="1:7" ht="15" x14ac:dyDescent="0.2">
      <c r="A149" s="470"/>
      <c r="B149" s="171"/>
      <c r="C149" s="53" t="s">
        <v>207</v>
      </c>
      <c r="D149" s="54" t="s">
        <v>106</v>
      </c>
      <c r="E149" s="56">
        <v>2097199</v>
      </c>
      <c r="F149" s="100">
        <v>0</v>
      </c>
      <c r="G149" s="28">
        <v>0</v>
      </c>
    </row>
    <row r="150" spans="1:7" ht="15" x14ac:dyDescent="0.2">
      <c r="A150" s="467"/>
      <c r="B150" s="94"/>
      <c r="C150" s="53" t="s">
        <v>208</v>
      </c>
      <c r="D150" s="54" t="s">
        <v>107</v>
      </c>
      <c r="E150" s="56">
        <v>20568558.43</v>
      </c>
      <c r="F150" s="100">
        <v>28069</v>
      </c>
      <c r="G150" s="28">
        <v>797565.36</v>
      </c>
    </row>
    <row r="151" spans="1:7" ht="14.25" x14ac:dyDescent="0.2">
      <c r="A151" s="461" t="s">
        <v>209</v>
      </c>
      <c r="B151" s="461"/>
      <c r="C151" s="461"/>
      <c r="D151" s="54" t="s">
        <v>109</v>
      </c>
      <c r="E151" s="84">
        <f>E113+E114+E115+E116-E117+E118+E121+E126+E129+E148</f>
        <v>1309447786.5399997</v>
      </c>
      <c r="F151" s="84">
        <f>F113+F114+F115+F116-F117+F118+F121+F126+F129+F148</f>
        <v>394061669.93000007</v>
      </c>
      <c r="G151" s="84">
        <f>G113+G114+G115+G116-G117+G118+G121+G126+G129+G148-2</f>
        <v>380997684.58000004</v>
      </c>
    </row>
    <row r="152" spans="1:7" ht="15" x14ac:dyDescent="0.2">
      <c r="A152" s="468" t="s">
        <v>97</v>
      </c>
      <c r="B152" s="468"/>
      <c r="C152" s="469"/>
      <c r="D152" s="54"/>
      <c r="E152" s="83"/>
      <c r="F152" s="83"/>
    </row>
    <row r="153" spans="1:7" ht="15" x14ac:dyDescent="0.2">
      <c r="A153" s="459"/>
      <c r="B153" s="166"/>
      <c r="C153" s="86" t="s">
        <v>210</v>
      </c>
      <c r="D153" s="54" t="s">
        <v>110</v>
      </c>
      <c r="E153" s="87">
        <f>IF(E112&gt;E151,E112-E151,0)</f>
        <v>34406306.640000582</v>
      </c>
      <c r="F153" s="52">
        <f>IF(F112&gt;F151,F112-F151,0)</f>
        <v>20943752.239999831</v>
      </c>
      <c r="G153" s="52">
        <f>IF(G112&gt;G151,G112-G151,0)</f>
        <v>22317322.029999852</v>
      </c>
    </row>
    <row r="154" spans="1:7" ht="15" x14ac:dyDescent="0.2">
      <c r="A154" s="460"/>
      <c r="B154" s="167"/>
      <c r="C154" s="86" t="s">
        <v>211</v>
      </c>
      <c r="D154" s="54" t="s">
        <v>111</v>
      </c>
      <c r="E154" s="83">
        <v>0</v>
      </c>
      <c r="F154" s="83">
        <v>0</v>
      </c>
      <c r="G154" s="83">
        <v>0</v>
      </c>
    </row>
    <row r="155" spans="1:7" ht="15" x14ac:dyDescent="0.2">
      <c r="A155" s="50" t="s">
        <v>212</v>
      </c>
      <c r="B155" s="50"/>
      <c r="C155" s="55" t="s">
        <v>213</v>
      </c>
      <c r="D155" s="54" t="s">
        <v>112</v>
      </c>
      <c r="E155" s="48">
        <v>0</v>
      </c>
      <c r="F155" s="48">
        <v>0</v>
      </c>
      <c r="G155" s="48">
        <v>0</v>
      </c>
    </row>
    <row r="156" spans="1:7" ht="15" x14ac:dyDescent="0.2">
      <c r="A156" s="50" t="s">
        <v>214</v>
      </c>
      <c r="B156" s="50"/>
      <c r="C156" s="55" t="s">
        <v>215</v>
      </c>
      <c r="D156" s="54" t="s">
        <v>113</v>
      </c>
      <c r="E156" s="48">
        <v>0</v>
      </c>
      <c r="F156" s="48">
        <v>0</v>
      </c>
      <c r="G156" s="48">
        <v>0</v>
      </c>
    </row>
    <row r="157" spans="1:7" ht="19.5" customHeight="1" x14ac:dyDescent="0.2">
      <c r="A157" s="50" t="s">
        <v>216</v>
      </c>
      <c r="B157" s="50"/>
      <c r="C157" s="55" t="s">
        <v>217</v>
      </c>
      <c r="D157" s="54" t="s">
        <v>114</v>
      </c>
      <c r="E157" s="48">
        <v>0</v>
      </c>
      <c r="F157" s="48">
        <v>0</v>
      </c>
      <c r="G157" s="48">
        <v>0</v>
      </c>
    </row>
    <row r="158" spans="1:7" ht="15" x14ac:dyDescent="0.2">
      <c r="A158" s="50" t="s">
        <v>218</v>
      </c>
      <c r="B158" s="50"/>
      <c r="C158" s="53" t="s">
        <v>219</v>
      </c>
      <c r="D158" s="54" t="s">
        <v>115</v>
      </c>
      <c r="E158" s="48">
        <v>0</v>
      </c>
      <c r="F158" s="48">
        <v>0</v>
      </c>
      <c r="G158" s="48">
        <v>0</v>
      </c>
    </row>
    <row r="159" spans="1:7" ht="15" x14ac:dyDescent="0.2">
      <c r="A159" s="50" t="s">
        <v>220</v>
      </c>
      <c r="B159" s="50"/>
      <c r="C159" s="53" t="s">
        <v>221</v>
      </c>
      <c r="D159" s="54" t="s">
        <v>116</v>
      </c>
      <c r="E159" s="48">
        <v>0</v>
      </c>
      <c r="F159" s="48">
        <v>0</v>
      </c>
      <c r="G159" s="48">
        <v>0</v>
      </c>
    </row>
    <row r="160" spans="1:7" ht="15" x14ac:dyDescent="0.2">
      <c r="A160" s="50" t="s">
        <v>222</v>
      </c>
      <c r="B160" s="50"/>
      <c r="C160" s="53" t="s">
        <v>223</v>
      </c>
      <c r="D160" s="54" t="s">
        <v>117</v>
      </c>
      <c r="E160" s="48">
        <v>18199883.400000002</v>
      </c>
      <c r="F160" s="48">
        <v>2227418.9500000002</v>
      </c>
      <c r="G160" s="28">
        <v>1008709.51</v>
      </c>
    </row>
    <row r="161" spans="1:7" ht="15" x14ac:dyDescent="0.2">
      <c r="A161" s="466" t="s">
        <v>224</v>
      </c>
      <c r="B161" s="170"/>
      <c r="C161" s="53" t="s">
        <v>225</v>
      </c>
      <c r="D161" s="54" t="s">
        <v>118</v>
      </c>
      <c r="E161" s="48">
        <v>4567194.1399999997</v>
      </c>
      <c r="F161" s="48">
        <v>1355895.59</v>
      </c>
      <c r="G161" s="28">
        <v>602215.05000000005</v>
      </c>
    </row>
    <row r="162" spans="1:7" ht="15" x14ac:dyDescent="0.2">
      <c r="A162" s="467"/>
      <c r="B162" s="94"/>
      <c r="C162" s="53" t="s">
        <v>226</v>
      </c>
      <c r="D162" s="54" t="s">
        <v>119</v>
      </c>
      <c r="E162" s="48">
        <v>82953</v>
      </c>
      <c r="F162" s="48"/>
      <c r="G162" s="28">
        <v>17553</v>
      </c>
    </row>
    <row r="163" spans="1:7" ht="15" x14ac:dyDescent="0.2">
      <c r="A163" s="50" t="s">
        <v>227</v>
      </c>
      <c r="B163" s="50"/>
      <c r="C163" s="55" t="s">
        <v>228</v>
      </c>
      <c r="D163" s="54" t="s">
        <v>242</v>
      </c>
      <c r="E163" s="48">
        <v>0</v>
      </c>
      <c r="F163" s="48">
        <v>0</v>
      </c>
    </row>
    <row r="164" spans="1:7" ht="15" x14ac:dyDescent="0.2">
      <c r="A164" s="50" t="s">
        <v>229</v>
      </c>
      <c r="B164" s="50"/>
      <c r="C164" s="53" t="s">
        <v>230</v>
      </c>
      <c r="D164" s="54" t="s">
        <v>245</v>
      </c>
      <c r="E164" s="48">
        <v>0</v>
      </c>
      <c r="F164" s="48">
        <v>0</v>
      </c>
    </row>
    <row r="165" spans="1:7" ht="15" x14ac:dyDescent="0.2">
      <c r="A165" s="50" t="s">
        <v>231</v>
      </c>
      <c r="B165" s="50"/>
      <c r="C165" s="64" t="s">
        <v>232</v>
      </c>
      <c r="D165" s="54" t="s">
        <v>248</v>
      </c>
      <c r="E165" s="48">
        <v>0</v>
      </c>
      <c r="F165" s="48">
        <v>0</v>
      </c>
    </row>
    <row r="166" spans="1:7" ht="15" x14ac:dyDescent="0.2">
      <c r="A166" s="50" t="s">
        <v>233</v>
      </c>
      <c r="B166" s="50"/>
      <c r="C166" s="53" t="s">
        <v>234</v>
      </c>
      <c r="D166" s="54" t="s">
        <v>250</v>
      </c>
      <c r="E166" s="48">
        <v>11239.12</v>
      </c>
      <c r="F166" s="48">
        <v>3833.01</v>
      </c>
    </row>
    <row r="167" spans="1:7" ht="15" x14ac:dyDescent="0.2">
      <c r="A167" s="468" t="s">
        <v>235</v>
      </c>
      <c r="B167" s="468"/>
      <c r="C167" s="469"/>
      <c r="D167" s="54" t="s">
        <v>253</v>
      </c>
      <c r="E167" s="52">
        <f>E155+E156+E157+E158+E159+E160+E161+E163+E164+E165+E166</f>
        <v>22778316.660000004</v>
      </c>
      <c r="F167" s="52">
        <f>F155+F156+F157+F158+F159+F160+F161+F163+F164+F165+F166</f>
        <v>3587147.55</v>
      </c>
      <c r="G167" s="52">
        <f>G155+G156+G157+G158+G159+G160+G161+G163+G164+G165+G166</f>
        <v>1610924.56</v>
      </c>
    </row>
    <row r="168" spans="1:7" ht="25.5" x14ac:dyDescent="0.2">
      <c r="A168" s="466" t="s">
        <v>236</v>
      </c>
      <c r="B168" s="170"/>
      <c r="C168" s="53" t="s">
        <v>237</v>
      </c>
      <c r="D168" s="54" t="s">
        <v>256</v>
      </c>
      <c r="E168" s="48">
        <f>E169-E170</f>
        <v>-10834357.689999999</v>
      </c>
      <c r="F168" s="48">
        <f>F169-F170</f>
        <v>17403</v>
      </c>
      <c r="G168" s="48">
        <f>G169-G170</f>
        <v>0</v>
      </c>
    </row>
    <row r="169" spans="1:7" ht="15" x14ac:dyDescent="0.2">
      <c r="A169" s="470"/>
      <c r="B169" s="171"/>
      <c r="C169" s="53" t="s">
        <v>238</v>
      </c>
      <c r="D169" s="54" t="s">
        <v>259</v>
      </c>
      <c r="E169" s="48">
        <v>3137873.31</v>
      </c>
      <c r="F169" s="48">
        <v>17403</v>
      </c>
      <c r="G169" s="48">
        <v>0</v>
      </c>
    </row>
    <row r="170" spans="1:7" ht="15" x14ac:dyDescent="0.2">
      <c r="A170" s="467"/>
      <c r="B170" s="94"/>
      <c r="C170" s="53" t="s">
        <v>239</v>
      </c>
      <c r="D170" s="54" t="s">
        <v>262</v>
      </c>
      <c r="E170" s="48">
        <v>13972231</v>
      </c>
      <c r="F170" s="48">
        <v>0</v>
      </c>
      <c r="G170" s="48"/>
    </row>
    <row r="171" spans="1:7" ht="15" x14ac:dyDescent="0.2">
      <c r="A171" s="50" t="s">
        <v>240</v>
      </c>
      <c r="B171" s="50"/>
      <c r="C171" s="53" t="s">
        <v>241</v>
      </c>
      <c r="D171" s="54" t="s">
        <v>264</v>
      </c>
      <c r="E171" s="48">
        <v>0</v>
      </c>
      <c r="F171" s="48">
        <v>0</v>
      </c>
      <c r="G171" s="48"/>
    </row>
    <row r="172" spans="1:7" ht="15" x14ac:dyDescent="0.2">
      <c r="A172" s="50" t="s">
        <v>243</v>
      </c>
      <c r="B172" s="50"/>
      <c r="C172" s="53" t="s">
        <v>244</v>
      </c>
      <c r="D172" s="54" t="s">
        <v>266</v>
      </c>
      <c r="E172" s="48">
        <v>0</v>
      </c>
      <c r="F172" s="48">
        <v>0</v>
      </c>
      <c r="G172" s="48"/>
    </row>
    <row r="173" spans="1:7" ht="15" x14ac:dyDescent="0.2">
      <c r="A173" s="466" t="s">
        <v>246</v>
      </c>
      <c r="B173" s="170"/>
      <c r="C173" s="53" t="s">
        <v>247</v>
      </c>
      <c r="D173" s="54" t="s">
        <v>268</v>
      </c>
      <c r="E173" s="48">
        <v>23557371.859999999</v>
      </c>
      <c r="F173" s="48">
        <v>6604626.1300000008</v>
      </c>
      <c r="G173" s="48">
        <v>7492848.0199999996</v>
      </c>
    </row>
    <row r="174" spans="1:7" ht="15" x14ac:dyDescent="0.2">
      <c r="A174" s="467"/>
      <c r="B174" s="94"/>
      <c r="C174" s="53" t="s">
        <v>249</v>
      </c>
      <c r="D174" s="54" t="s">
        <v>271</v>
      </c>
      <c r="E174" s="48">
        <v>0</v>
      </c>
      <c r="F174" s="48">
        <v>0</v>
      </c>
      <c r="G174" s="48">
        <v>0</v>
      </c>
    </row>
    <row r="175" spans="1:7" ht="15" x14ac:dyDescent="0.2">
      <c r="A175" s="50" t="s">
        <v>251</v>
      </c>
      <c r="B175" s="50"/>
      <c r="C175" s="64" t="s">
        <v>252</v>
      </c>
      <c r="D175" s="54" t="s">
        <v>273</v>
      </c>
      <c r="E175" s="48">
        <v>0</v>
      </c>
      <c r="F175" s="48">
        <v>0</v>
      </c>
      <c r="G175" s="48">
        <v>0</v>
      </c>
    </row>
    <row r="176" spans="1:7" ht="15" x14ac:dyDescent="0.2">
      <c r="A176" s="65" t="s">
        <v>254</v>
      </c>
      <c r="B176" s="65"/>
      <c r="C176" s="64" t="s">
        <v>255</v>
      </c>
      <c r="D176" s="54" t="s">
        <v>315</v>
      </c>
      <c r="E176" s="48">
        <v>455856.69</v>
      </c>
      <c r="F176" s="48">
        <v>81997.98</v>
      </c>
      <c r="G176" s="48">
        <v>16646.990000000002</v>
      </c>
    </row>
    <row r="177" spans="1:7" ht="15" x14ac:dyDescent="0.2">
      <c r="A177" s="50" t="s">
        <v>257</v>
      </c>
      <c r="B177" s="50"/>
      <c r="C177" s="53" t="s">
        <v>258</v>
      </c>
      <c r="D177" s="54" t="s">
        <v>276</v>
      </c>
      <c r="E177" s="48">
        <v>35180704.699999996</v>
      </c>
      <c r="F177" s="48">
        <v>4295137.72</v>
      </c>
      <c r="G177" s="28">
        <v>3462928.4499999997</v>
      </c>
    </row>
    <row r="178" spans="1:7" ht="14.25" x14ac:dyDescent="0.2">
      <c r="A178" s="461" t="s">
        <v>260</v>
      </c>
      <c r="B178" s="461"/>
      <c r="C178" s="461"/>
      <c r="D178" s="54" t="s">
        <v>279</v>
      </c>
      <c r="E178" s="89">
        <f>E168+E173+E176+E177</f>
        <v>48359575.559999995</v>
      </c>
      <c r="F178" s="89">
        <f>F168+F173+F176+F177</f>
        <v>10999164.830000002</v>
      </c>
      <c r="G178" s="89">
        <f>G168+G173+G176+G177</f>
        <v>10972423.459999999</v>
      </c>
    </row>
    <row r="179" spans="1:7" ht="15" x14ac:dyDescent="0.2">
      <c r="A179" s="468" t="s">
        <v>108</v>
      </c>
      <c r="B179" s="468"/>
      <c r="C179" s="469"/>
      <c r="D179" s="54"/>
      <c r="E179" s="83"/>
      <c r="F179" s="83"/>
    </row>
    <row r="180" spans="1:7" ht="15" x14ac:dyDescent="0.2">
      <c r="A180" s="459"/>
      <c r="B180" s="166"/>
      <c r="C180" s="88" t="s">
        <v>261</v>
      </c>
      <c r="D180" s="54" t="s">
        <v>282</v>
      </c>
      <c r="E180" s="52">
        <f>IF(E177&gt;E178,E177-E178,0)</f>
        <v>0</v>
      </c>
      <c r="F180" s="52">
        <f>IF(F167&gt;F178,F167-F178,0)</f>
        <v>0</v>
      </c>
      <c r="G180" s="52">
        <f>IF(G167&gt;G178,G167-G178,0)</f>
        <v>0</v>
      </c>
    </row>
    <row r="181" spans="1:7" ht="15" x14ac:dyDescent="0.2">
      <c r="A181" s="460"/>
      <c r="B181" s="167"/>
      <c r="C181" s="88" t="s">
        <v>263</v>
      </c>
      <c r="D181" s="54" t="s">
        <v>285</v>
      </c>
      <c r="E181" s="52">
        <f>IF(E178&gt;E167,E178-E167,0)</f>
        <v>25581258.899999991</v>
      </c>
      <c r="F181" s="52">
        <f>IF(F178&gt;F167,F178-F167,0)</f>
        <v>7412017.2800000021</v>
      </c>
      <c r="G181" s="52">
        <f>IF(G178&gt;G167,G178-G167,0)</f>
        <v>9361498.8999999985</v>
      </c>
    </row>
    <row r="182" spans="1:7" ht="14.25" x14ac:dyDescent="0.2">
      <c r="A182" s="461" t="s">
        <v>265</v>
      </c>
      <c r="B182" s="461"/>
      <c r="C182" s="461"/>
      <c r="D182" s="54" t="s">
        <v>288</v>
      </c>
      <c r="E182" s="84">
        <f>E112+E167</f>
        <v>1366632409.8400004</v>
      </c>
      <c r="F182" s="84">
        <f>F112+F167</f>
        <v>418592569.71999991</v>
      </c>
      <c r="G182" s="84">
        <f>G112+G167</f>
        <v>404925931.1699999</v>
      </c>
    </row>
    <row r="183" spans="1:7" ht="14.25" x14ac:dyDescent="0.2">
      <c r="A183" s="461" t="s">
        <v>267</v>
      </c>
      <c r="B183" s="461"/>
      <c r="C183" s="461"/>
      <c r="D183" s="54" t="s">
        <v>291</v>
      </c>
      <c r="E183" s="84">
        <f>E151+E178</f>
        <v>1357807362.0999997</v>
      </c>
      <c r="F183" s="84">
        <f>F151+F178</f>
        <v>405060834.76000005</v>
      </c>
      <c r="G183" s="84">
        <f>G151+G178</f>
        <v>391970108.04000002</v>
      </c>
    </row>
    <row r="184" spans="1:7" ht="14.25" x14ac:dyDescent="0.2">
      <c r="A184" s="462" t="s">
        <v>269</v>
      </c>
      <c r="B184" s="462"/>
      <c r="C184" s="463"/>
      <c r="D184" s="54"/>
      <c r="E184" s="84"/>
      <c r="F184" s="84"/>
    </row>
    <row r="185" spans="1:7" ht="15" x14ac:dyDescent="0.2">
      <c r="A185" s="459"/>
      <c r="B185" s="166"/>
      <c r="C185" s="88" t="s">
        <v>270</v>
      </c>
      <c r="D185" s="54" t="s">
        <v>294</v>
      </c>
      <c r="E185" s="52">
        <f>IF(E182&gt;E183,E182-E183,0)</f>
        <v>8825047.7400007248</v>
      </c>
      <c r="F185" s="52">
        <f>IF(F182&gt;F183,F182-F183,0)</f>
        <v>13531734.959999859</v>
      </c>
      <c r="G185" s="52">
        <f>IF(G182&gt;G183,G182-G183,0)</f>
        <v>12955823.129999876</v>
      </c>
    </row>
    <row r="186" spans="1:7" ht="15" x14ac:dyDescent="0.2">
      <c r="A186" s="460"/>
      <c r="B186" s="167"/>
      <c r="C186" s="88" t="s">
        <v>272</v>
      </c>
      <c r="D186" s="54" t="s">
        <v>297</v>
      </c>
      <c r="E186" s="84"/>
      <c r="F186" s="52">
        <f>IF(F183&gt;F182,F183-F182,0)</f>
        <v>0</v>
      </c>
      <c r="G186" s="52">
        <f>IF(G183&gt;G182,G183-G182,0)</f>
        <v>0</v>
      </c>
    </row>
    <row r="187" spans="1:7" ht="15" x14ac:dyDescent="0.2">
      <c r="A187" s="50" t="s">
        <v>274</v>
      </c>
      <c r="B187" s="50"/>
      <c r="C187" s="53" t="s">
        <v>275</v>
      </c>
      <c r="D187" s="54" t="s">
        <v>316</v>
      </c>
      <c r="E187" s="48">
        <v>0</v>
      </c>
      <c r="F187" s="48">
        <v>6091187</v>
      </c>
      <c r="G187" s="28">
        <v>7433315</v>
      </c>
    </row>
    <row r="188" spans="1:7" ht="15" x14ac:dyDescent="0.2">
      <c r="A188" s="50" t="s">
        <v>277</v>
      </c>
      <c r="B188" s="50"/>
      <c r="C188" s="53" t="s">
        <v>278</v>
      </c>
      <c r="D188" s="54" t="s">
        <v>317</v>
      </c>
      <c r="E188" s="48">
        <v>0</v>
      </c>
      <c r="F188" s="48">
        <v>0</v>
      </c>
      <c r="G188" s="48">
        <v>0</v>
      </c>
    </row>
    <row r="189" spans="1:7" ht="15" x14ac:dyDescent="0.2">
      <c r="A189" s="50" t="s">
        <v>280</v>
      </c>
      <c r="B189" s="50"/>
      <c r="C189" s="53" t="s">
        <v>281</v>
      </c>
      <c r="D189" s="54" t="s">
        <v>318</v>
      </c>
      <c r="E189" s="48">
        <v>6448755</v>
      </c>
      <c r="F189" s="48">
        <v>0</v>
      </c>
      <c r="G189" s="48">
        <v>0</v>
      </c>
    </row>
    <row r="190" spans="1:7" ht="25.5" x14ac:dyDescent="0.2">
      <c r="A190" s="50" t="s">
        <v>283</v>
      </c>
      <c r="B190" s="50"/>
      <c r="C190" s="53" t="s">
        <v>284</v>
      </c>
      <c r="D190" s="54" t="s">
        <v>319</v>
      </c>
      <c r="E190" s="48">
        <v>0</v>
      </c>
      <c r="F190" s="48">
        <v>0</v>
      </c>
      <c r="G190" s="48">
        <v>0</v>
      </c>
    </row>
    <row r="191" spans="1:7" ht="25.5" x14ac:dyDescent="0.2">
      <c r="A191" s="50" t="s">
        <v>286</v>
      </c>
      <c r="B191" s="50"/>
      <c r="C191" s="53" t="s">
        <v>287</v>
      </c>
      <c r="D191" s="54" t="s">
        <v>320</v>
      </c>
      <c r="E191" s="48">
        <v>0</v>
      </c>
      <c r="F191" s="48">
        <v>0</v>
      </c>
      <c r="G191" s="48">
        <v>0</v>
      </c>
    </row>
    <row r="192" spans="1:7" ht="25.5" x14ac:dyDescent="0.2">
      <c r="A192" s="50" t="s">
        <v>289</v>
      </c>
      <c r="B192" s="50"/>
      <c r="C192" s="53" t="s">
        <v>290</v>
      </c>
      <c r="D192" s="54" t="s">
        <v>321</v>
      </c>
      <c r="E192" s="48">
        <v>0</v>
      </c>
      <c r="F192" s="48">
        <v>0</v>
      </c>
      <c r="G192" s="48">
        <v>0</v>
      </c>
    </row>
    <row r="193" spans="1:18" ht="15" x14ac:dyDescent="0.2">
      <c r="A193" s="50" t="s">
        <v>292</v>
      </c>
      <c r="B193" s="50"/>
      <c r="C193" s="53" t="s">
        <v>293</v>
      </c>
      <c r="D193" s="54" t="s">
        <v>322</v>
      </c>
      <c r="E193" s="48">
        <v>0</v>
      </c>
      <c r="F193" s="48">
        <v>0</v>
      </c>
      <c r="G193" s="48">
        <v>0</v>
      </c>
    </row>
    <row r="194" spans="1:18" ht="15" x14ac:dyDescent="0.2">
      <c r="A194" s="50" t="s">
        <v>295</v>
      </c>
      <c r="B194" s="50"/>
      <c r="C194" s="53" t="s">
        <v>296</v>
      </c>
      <c r="D194" s="54" t="s">
        <v>323</v>
      </c>
      <c r="E194" s="48">
        <v>0</v>
      </c>
      <c r="F194" s="48">
        <v>0</v>
      </c>
      <c r="G194" s="48">
        <v>0</v>
      </c>
    </row>
    <row r="195" spans="1:18" ht="14.25" x14ac:dyDescent="0.2">
      <c r="A195" s="464" t="s">
        <v>298</v>
      </c>
      <c r="B195" s="464"/>
      <c r="C195" s="465"/>
      <c r="D195" s="54"/>
      <c r="E195" s="84"/>
      <c r="F195" s="84"/>
    </row>
    <row r="196" spans="1:18" ht="33" customHeight="1" x14ac:dyDescent="0.2">
      <c r="A196" s="454"/>
      <c r="B196" s="168"/>
      <c r="C196" s="90" t="s">
        <v>299</v>
      </c>
      <c r="D196" s="54" t="s">
        <v>324</v>
      </c>
      <c r="E196" s="52">
        <f>IF(E185&gt;0,E185-E186-E187-E188+E189-E193-E194,0)</f>
        <v>15273802.740000725</v>
      </c>
      <c r="F196" s="52">
        <f>IF(F185&gt;0,F185-F186-F187-F188+F189-F193-F194,0)</f>
        <v>7440547.9599998593</v>
      </c>
      <c r="G196" s="52">
        <f>IF(G185&gt;0,G185-G186-G187-G188+G189-G193-G194,0)</f>
        <v>5522508.129999876</v>
      </c>
    </row>
    <row r="197" spans="1:18" ht="33" customHeight="1" x14ac:dyDescent="0.2">
      <c r="A197" s="455"/>
      <c r="B197" s="169"/>
      <c r="C197" s="90" t="s">
        <v>300</v>
      </c>
      <c r="D197" s="54" t="s">
        <v>325</v>
      </c>
      <c r="E197" s="52">
        <f>IF(E185&gt;0,0,E186+E187+E193+E194-E185)</f>
        <v>0</v>
      </c>
      <c r="F197" s="52">
        <f>IF(F185&gt;0,0,F186+F187+F188-F189+F193+F194-F185)</f>
        <v>0</v>
      </c>
      <c r="G197" s="52">
        <f>IF(G185&gt;0,0,G186+G187+G188-G189+G193+G194-G185)</f>
        <v>0</v>
      </c>
    </row>
    <row r="200" spans="1:18" hidden="1" x14ac:dyDescent="0.2">
      <c r="C200" s="456" t="s">
        <v>465</v>
      </c>
      <c r="D200" s="456"/>
      <c r="E200" s="456"/>
      <c r="F200" s="456"/>
      <c r="R200" s="189" t="s">
        <v>465</v>
      </c>
    </row>
    <row r="201" spans="1:18" hidden="1" x14ac:dyDescent="0.2"/>
    <row r="202" spans="1:18" ht="25.5" hidden="1" x14ac:dyDescent="0.2">
      <c r="C202" s="132"/>
      <c r="E202" s="134" t="s">
        <v>456</v>
      </c>
      <c r="F202" s="134" t="s">
        <v>455</v>
      </c>
    </row>
    <row r="203" spans="1:18" hidden="1" x14ac:dyDescent="0.2">
      <c r="A203" s="163" t="s">
        <v>465</v>
      </c>
      <c r="B203" s="163"/>
      <c r="C203" s="163" t="s">
        <v>465</v>
      </c>
      <c r="D203" s="136"/>
      <c r="F203" s="131"/>
    </row>
    <row r="204" spans="1:18" hidden="1" x14ac:dyDescent="0.2">
      <c r="A204" s="163"/>
      <c r="B204" s="163"/>
      <c r="C204" s="163"/>
      <c r="D204" s="136"/>
      <c r="F204" s="131"/>
    </row>
    <row r="205" spans="1:18" hidden="1" x14ac:dyDescent="0.2">
      <c r="A205" s="163" t="s">
        <v>466</v>
      </c>
      <c r="B205" s="163"/>
      <c r="C205" s="163" t="s">
        <v>466</v>
      </c>
      <c r="D205" s="136"/>
      <c r="E205" s="164">
        <v>8825047.9318448454</v>
      </c>
      <c r="F205" s="159">
        <v>20250177.400000006</v>
      </c>
    </row>
    <row r="206" spans="1:18" hidden="1" x14ac:dyDescent="0.2">
      <c r="A206" s="163"/>
      <c r="B206" s="163"/>
      <c r="C206" s="131"/>
      <c r="D206" s="136"/>
      <c r="F206" s="131"/>
    </row>
    <row r="207" spans="1:18" hidden="1" x14ac:dyDescent="0.2">
      <c r="A207" s="163" t="s">
        <v>467</v>
      </c>
      <c r="B207" s="163"/>
      <c r="C207" s="163" t="s">
        <v>467</v>
      </c>
      <c r="D207" s="136"/>
      <c r="E207" s="164">
        <v>160633178.16999999</v>
      </c>
      <c r="F207" s="161">
        <v>155131610.30999997</v>
      </c>
    </row>
    <row r="208" spans="1:18" hidden="1" x14ac:dyDescent="0.2">
      <c r="C208" s="160"/>
      <c r="D208" s="136"/>
      <c r="F208" s="143"/>
    </row>
    <row r="209" spans="1:6" hidden="1" x14ac:dyDescent="0.2">
      <c r="A209" t="s">
        <v>468</v>
      </c>
      <c r="C209" t="s">
        <v>468</v>
      </c>
      <c r="D209" s="136"/>
      <c r="E209" s="125">
        <v>33872110.089999996</v>
      </c>
      <c r="F209" s="162">
        <v>41575657.759999998</v>
      </c>
    </row>
    <row r="210" spans="1:6" hidden="1" x14ac:dyDescent="0.2">
      <c r="A210" t="s">
        <v>469</v>
      </c>
      <c r="C210" t="s">
        <v>469</v>
      </c>
      <c r="D210" s="136"/>
      <c r="E210" s="125">
        <v>-13972231</v>
      </c>
      <c r="F210" s="162">
        <v>0</v>
      </c>
    </row>
    <row r="211" spans="1:6" hidden="1" x14ac:dyDescent="0.2">
      <c r="A211" t="s">
        <v>470</v>
      </c>
      <c r="C211" t="s">
        <v>470</v>
      </c>
      <c r="D211" s="136"/>
      <c r="E211" s="125">
        <v>-114510.44000000002</v>
      </c>
      <c r="F211" s="180">
        <v>-5427229.8799999999</v>
      </c>
    </row>
    <row r="212" spans="1:6" hidden="1" x14ac:dyDescent="0.2">
      <c r="A212" t="s">
        <v>471</v>
      </c>
      <c r="C212" t="s">
        <v>471</v>
      </c>
      <c r="D212" s="136"/>
      <c r="E212" s="125">
        <v>-4567194.1399999997</v>
      </c>
      <c r="F212" s="179">
        <v>-4670729.62</v>
      </c>
    </row>
    <row r="213" spans="1:6" hidden="1" x14ac:dyDescent="0.2">
      <c r="A213" t="s">
        <v>472</v>
      </c>
      <c r="C213" t="s">
        <v>472</v>
      </c>
      <c r="D213" s="136"/>
      <c r="E213" s="125">
        <v>394895.54</v>
      </c>
      <c r="F213" s="162">
        <v>1316379.3400000001</v>
      </c>
    </row>
    <row r="214" spans="1:6" hidden="1" x14ac:dyDescent="0.2">
      <c r="A214" t="s">
        <v>473</v>
      </c>
      <c r="C214" t="s">
        <v>473</v>
      </c>
      <c r="D214" s="136"/>
      <c r="E214" s="125">
        <v>-30169543.350000001</v>
      </c>
      <c r="F214" s="162">
        <v>-211777.59000000037</v>
      </c>
    </row>
    <row r="215" spans="1:6" hidden="1" x14ac:dyDescent="0.2">
      <c r="A215" t="s">
        <v>516</v>
      </c>
      <c r="C215" t="s">
        <v>516</v>
      </c>
      <c r="D215" s="136"/>
      <c r="E215" s="125">
        <v>0</v>
      </c>
      <c r="F215" s="162">
        <v>-25757567.369999997</v>
      </c>
    </row>
    <row r="216" spans="1:6" hidden="1" x14ac:dyDescent="0.2">
      <c r="A216" t="s">
        <v>474</v>
      </c>
      <c r="C216" t="s">
        <v>474</v>
      </c>
      <c r="D216" s="136"/>
      <c r="E216" s="125">
        <v>5670596.4499999769</v>
      </c>
      <c r="F216" s="162">
        <v>-341731</v>
      </c>
    </row>
    <row r="217" spans="1:6" hidden="1" x14ac:dyDescent="0.2">
      <c r="A217" t="s">
        <v>475</v>
      </c>
      <c r="C217" t="s">
        <v>475</v>
      </c>
      <c r="D217" s="136"/>
      <c r="E217" s="125">
        <v>-1376569.6099999994</v>
      </c>
      <c r="F217" s="162">
        <v>-6471625.7300000004</v>
      </c>
    </row>
    <row r="218" spans="1:6" hidden="1" x14ac:dyDescent="0.2">
      <c r="A218" t="s">
        <v>476</v>
      </c>
      <c r="C218" t="s">
        <v>476</v>
      </c>
      <c r="D218" s="136"/>
      <c r="E218" s="125">
        <v>145828657.48000002</v>
      </c>
      <c r="F218" s="162">
        <v>153456356.73000002</v>
      </c>
    </row>
    <row r="219" spans="1:6" hidden="1" x14ac:dyDescent="0.2">
      <c r="A219" t="s">
        <v>477</v>
      </c>
      <c r="C219" t="s">
        <v>477</v>
      </c>
      <c r="D219" s="136"/>
      <c r="E219" s="125">
        <v>64243.150000000081</v>
      </c>
      <c r="F219" s="162">
        <v>-66942.899999999994</v>
      </c>
    </row>
    <row r="220" spans="1:6" hidden="1" x14ac:dyDescent="0.2">
      <c r="A220" t="s">
        <v>478</v>
      </c>
      <c r="C220" t="s">
        <v>478</v>
      </c>
      <c r="D220" s="136"/>
      <c r="E220" s="125">
        <v>23387870.77</v>
      </c>
      <c r="F220" s="162">
        <v>3176129.23</v>
      </c>
    </row>
    <row r="221" spans="1:6" hidden="1" x14ac:dyDescent="0.2">
      <c r="A221" t="s">
        <v>479</v>
      </c>
      <c r="C221" t="s">
        <v>479</v>
      </c>
      <c r="D221" s="136"/>
      <c r="E221" s="125">
        <v>3068769.09</v>
      </c>
      <c r="F221" s="162">
        <v>0</v>
      </c>
    </row>
    <row r="222" spans="1:6" hidden="1" x14ac:dyDescent="0.2">
      <c r="A222" t="s">
        <v>480</v>
      </c>
      <c r="C222" t="s">
        <v>480</v>
      </c>
      <c r="D222" s="136"/>
      <c r="E222" s="125">
        <v>-1453915.86</v>
      </c>
      <c r="F222" s="162">
        <v>-1445308.52</v>
      </c>
    </row>
    <row r="223" spans="1:6" hidden="1" x14ac:dyDescent="0.2">
      <c r="C223" s="160"/>
      <c r="D223" s="136"/>
      <c r="E223" s="125"/>
      <c r="F223" s="162"/>
    </row>
    <row r="224" spans="1:6" hidden="1" x14ac:dyDescent="0.2">
      <c r="A224" s="163" t="s">
        <v>481</v>
      </c>
      <c r="B224" s="163"/>
      <c r="C224" s="163" t="s">
        <v>481</v>
      </c>
      <c r="D224" s="136"/>
      <c r="F224" s="131"/>
    </row>
    <row r="225" spans="1:6" ht="6" hidden="1" customHeight="1" x14ac:dyDescent="0.2">
      <c r="A225" s="163"/>
      <c r="B225" s="163"/>
      <c r="C225" s="140"/>
      <c r="D225" s="136"/>
      <c r="F225" s="131"/>
    </row>
    <row r="226" spans="1:6" hidden="1" x14ac:dyDescent="0.2">
      <c r="A226" t="s">
        <v>482</v>
      </c>
      <c r="C226" t="s">
        <v>482</v>
      </c>
      <c r="D226" s="136"/>
      <c r="E226" s="125">
        <v>94939685.693499997</v>
      </c>
      <c r="F226" s="162">
        <v>13013221.569999989</v>
      </c>
    </row>
    <row r="227" spans="1:6" hidden="1" x14ac:dyDescent="0.2">
      <c r="A227" t="s">
        <v>483</v>
      </c>
      <c r="C227" t="s">
        <v>483</v>
      </c>
      <c r="D227" s="136"/>
      <c r="E227" s="125">
        <v>72126165.598255217</v>
      </c>
      <c r="F227" s="162">
        <v>-51777019.649999984</v>
      </c>
    </row>
    <row r="228" spans="1:6" hidden="1" x14ac:dyDescent="0.2">
      <c r="A228" t="s">
        <v>484</v>
      </c>
      <c r="C228" t="s">
        <v>484</v>
      </c>
      <c r="D228" s="136"/>
      <c r="E228" s="125">
        <v>-61104124.656800054</v>
      </c>
      <c r="F228" s="162">
        <v>-21021000.960000113</v>
      </c>
    </row>
    <row r="229" spans="1:6" hidden="1" x14ac:dyDescent="0.2">
      <c r="C229" s="160"/>
      <c r="D229" s="136"/>
      <c r="F229" s="143"/>
    </row>
    <row r="230" spans="1:6" hidden="1" x14ac:dyDescent="0.2">
      <c r="A230" s="163" t="s">
        <v>485</v>
      </c>
      <c r="B230" s="163"/>
      <c r="C230" s="163" t="s">
        <v>485</v>
      </c>
      <c r="D230" s="136"/>
      <c r="E230" s="165">
        <f>SUM(E209:E228)+E205</f>
        <v>275419952.73680001</v>
      </c>
      <c r="F230" s="165">
        <f>SUM(F209:F228)+F205</f>
        <v>115596988.8099999</v>
      </c>
    </row>
    <row r="231" spans="1:6" ht="2.25" hidden="1" customHeight="1" x14ac:dyDescent="0.2">
      <c r="C231" s="160"/>
      <c r="D231" s="136"/>
      <c r="F231" s="143"/>
    </row>
    <row r="232" spans="1:6" hidden="1" x14ac:dyDescent="0.2">
      <c r="A232" t="s">
        <v>486</v>
      </c>
      <c r="C232" t="s">
        <v>486</v>
      </c>
      <c r="D232" s="136"/>
      <c r="E232" s="125">
        <v>-32905511.509999998</v>
      </c>
      <c r="F232" s="162">
        <v>-42184377.340000004</v>
      </c>
    </row>
    <row r="233" spans="1:6" hidden="1" x14ac:dyDescent="0.2">
      <c r="A233" t="s">
        <v>487</v>
      </c>
      <c r="C233" t="s">
        <v>487</v>
      </c>
      <c r="D233" s="136"/>
      <c r="E233" s="125">
        <v>0</v>
      </c>
      <c r="F233" s="162">
        <v>0</v>
      </c>
    </row>
    <row r="234" spans="1:6" ht="3.75" hidden="1" customHeight="1" x14ac:dyDescent="0.2">
      <c r="C234" s="160"/>
      <c r="D234" s="136"/>
      <c r="F234" s="143"/>
    </row>
    <row r="235" spans="1:6" hidden="1" x14ac:dyDescent="0.2">
      <c r="A235" t="s">
        <v>488</v>
      </c>
      <c r="C235" t="s">
        <v>488</v>
      </c>
      <c r="D235" s="136"/>
      <c r="E235" s="165">
        <f>E230+E232</f>
        <v>242514441.22680002</v>
      </c>
      <c r="F235" s="165">
        <f>F230+F232</f>
        <v>73412611.469999894</v>
      </c>
    </row>
    <row r="236" spans="1:6" ht="6.75" hidden="1" customHeight="1" x14ac:dyDescent="0.2">
      <c r="C236" s="160"/>
      <c r="D236" s="136"/>
      <c r="F236" s="131"/>
    </row>
    <row r="237" spans="1:6" hidden="1" x14ac:dyDescent="0.2">
      <c r="A237" s="163" t="s">
        <v>489</v>
      </c>
      <c r="B237" s="163"/>
      <c r="C237" s="163" t="s">
        <v>489</v>
      </c>
      <c r="D237" s="136"/>
      <c r="F237" s="131"/>
    </row>
    <row r="238" spans="1:6" ht="5.25" hidden="1" customHeight="1" x14ac:dyDescent="0.2">
      <c r="C238" s="160"/>
      <c r="D238" s="136"/>
      <c r="F238" s="131"/>
    </row>
    <row r="239" spans="1:6" hidden="1" x14ac:dyDescent="0.2">
      <c r="A239" t="s">
        <v>490</v>
      </c>
      <c r="C239" s="160" t="s">
        <v>436</v>
      </c>
      <c r="D239" s="136"/>
      <c r="E239" s="125">
        <v>4567194.1399999997</v>
      </c>
      <c r="F239" s="162">
        <v>4670729.62</v>
      </c>
    </row>
    <row r="240" spans="1:6" hidden="1" x14ac:dyDescent="0.2">
      <c r="A240" t="s">
        <v>491</v>
      </c>
      <c r="C240" s="160" t="s">
        <v>437</v>
      </c>
      <c r="D240" s="136"/>
      <c r="E240" s="125">
        <v>0</v>
      </c>
      <c r="F240" s="162">
        <v>163748.9</v>
      </c>
    </row>
    <row r="241" spans="1:6" hidden="1" x14ac:dyDescent="0.2">
      <c r="A241" t="s">
        <v>517</v>
      </c>
      <c r="C241" s="160" t="s">
        <v>439</v>
      </c>
      <c r="D241" s="136"/>
      <c r="E241" s="125">
        <v>-231860856.80999991</v>
      </c>
      <c r="F241" s="162">
        <v>-85629782</v>
      </c>
    </row>
    <row r="242" spans="1:6" hidden="1" x14ac:dyDescent="0.2">
      <c r="C242" s="160" t="s">
        <v>440</v>
      </c>
      <c r="D242" s="136"/>
      <c r="E242" s="125">
        <v>0</v>
      </c>
      <c r="F242" s="162">
        <v>0</v>
      </c>
    </row>
    <row r="243" spans="1:6" hidden="1" x14ac:dyDescent="0.2">
      <c r="C243" s="160" t="s">
        <v>461</v>
      </c>
      <c r="D243" s="136"/>
      <c r="E243" s="125">
        <v>0</v>
      </c>
      <c r="F243" s="162">
        <v>0</v>
      </c>
    </row>
    <row r="244" spans="1:6" hidden="1" x14ac:dyDescent="0.2">
      <c r="C244" s="160" t="s">
        <v>462</v>
      </c>
      <c r="D244" s="136"/>
      <c r="E244" s="125">
        <v>0</v>
      </c>
      <c r="F244" s="162">
        <v>0</v>
      </c>
    </row>
    <row r="245" spans="1:6" hidden="1" x14ac:dyDescent="0.2">
      <c r="A245" t="s">
        <v>518</v>
      </c>
      <c r="C245" s="160" t="s">
        <v>463</v>
      </c>
      <c r="D245" s="136"/>
      <c r="E245" s="125">
        <v>0</v>
      </c>
      <c r="F245" s="162">
        <v>-20000</v>
      </c>
    </row>
    <row r="246" spans="1:6" hidden="1" x14ac:dyDescent="0.2">
      <c r="A246" t="s">
        <v>519</v>
      </c>
      <c r="C246" s="160" t="s">
        <v>464</v>
      </c>
      <c r="D246" s="136"/>
      <c r="E246" s="125">
        <v>0</v>
      </c>
      <c r="F246" s="162">
        <v>-4104622.5000000009</v>
      </c>
    </row>
    <row r="247" spans="1:6" hidden="1" x14ac:dyDescent="0.2">
      <c r="C247" s="160"/>
      <c r="D247" s="136"/>
      <c r="F247" s="131"/>
    </row>
    <row r="248" spans="1:6" hidden="1" x14ac:dyDescent="0.2">
      <c r="A248" s="163" t="s">
        <v>492</v>
      </c>
      <c r="B248" s="163"/>
      <c r="C248" s="163" t="s">
        <v>492</v>
      </c>
      <c r="D248" s="136"/>
      <c r="E248" s="165">
        <f>SUM(E239:E246)</f>
        <v>-227293662.66999993</v>
      </c>
      <c r="F248" s="165">
        <f>SUM(F239:F246)</f>
        <v>-84919925.980000004</v>
      </c>
    </row>
    <row r="249" spans="1:6" hidden="1" x14ac:dyDescent="0.2">
      <c r="C249" s="160"/>
      <c r="D249" s="136"/>
      <c r="F249" s="131"/>
    </row>
    <row r="250" spans="1:6" hidden="1" x14ac:dyDescent="0.2">
      <c r="A250" s="163" t="s">
        <v>493</v>
      </c>
      <c r="B250" s="163"/>
      <c r="C250" s="163" t="s">
        <v>493</v>
      </c>
      <c r="D250" s="136"/>
      <c r="F250" s="131"/>
    </row>
    <row r="251" spans="1:6" hidden="1" x14ac:dyDescent="0.2">
      <c r="C251" s="160"/>
      <c r="D251" s="136"/>
      <c r="F251" s="131"/>
    </row>
    <row r="252" spans="1:6" hidden="1" x14ac:dyDescent="0.2">
      <c r="A252" t="s">
        <v>494</v>
      </c>
      <c r="C252" t="s">
        <v>494</v>
      </c>
      <c r="D252" s="136"/>
      <c r="E252" s="125">
        <v>191203955.72</v>
      </c>
      <c r="F252" s="162">
        <v>66172869.840000004</v>
      </c>
    </row>
    <row r="253" spans="1:6" hidden="1" x14ac:dyDescent="0.2">
      <c r="A253" t="s">
        <v>495</v>
      </c>
      <c r="C253" t="s">
        <v>495</v>
      </c>
      <c r="D253" s="136"/>
      <c r="E253" s="125">
        <v>-9300403.9799999967</v>
      </c>
      <c r="F253" s="162">
        <v>-7889956.4200001834</v>
      </c>
    </row>
    <row r="254" spans="1:6" hidden="1" x14ac:dyDescent="0.2">
      <c r="A254" t="s">
        <v>496</v>
      </c>
      <c r="C254" t="s">
        <v>496</v>
      </c>
      <c r="D254" s="136"/>
      <c r="E254" s="125">
        <v>-38341338.960000001</v>
      </c>
      <c r="F254" s="162">
        <v>-7185.7900000000373</v>
      </c>
    </row>
    <row r="255" spans="1:6" hidden="1" x14ac:dyDescent="0.2">
      <c r="A255" t="s">
        <v>497</v>
      </c>
      <c r="C255" t="s">
        <v>497</v>
      </c>
      <c r="D255" s="136"/>
      <c r="E255" s="125">
        <v>-58097041.93</v>
      </c>
      <c r="F255" s="162">
        <v>-74641742.939999998</v>
      </c>
    </row>
    <row r="256" spans="1:6" ht="5.25" hidden="1" customHeight="1" x14ac:dyDescent="0.2">
      <c r="D256" s="136"/>
      <c r="E256" s="125"/>
      <c r="F256" s="162"/>
    </row>
    <row r="257" spans="1:6" hidden="1" x14ac:dyDescent="0.2">
      <c r="A257" t="s">
        <v>498</v>
      </c>
      <c r="C257" t="s">
        <v>498</v>
      </c>
      <c r="D257" s="136"/>
      <c r="E257" s="125">
        <v>-321502.53000000119</v>
      </c>
      <c r="F257" s="162">
        <v>-33388770.41</v>
      </c>
    </row>
    <row r="258" spans="1:6" hidden="1" x14ac:dyDescent="0.2">
      <c r="A258" s="163" t="s">
        <v>499</v>
      </c>
      <c r="B258" s="163"/>
      <c r="C258" s="163" t="s">
        <v>499</v>
      </c>
      <c r="D258" s="136"/>
      <c r="E258" s="165">
        <f>SUM(E252:E257)</f>
        <v>85143668.319999993</v>
      </c>
      <c r="F258" s="165">
        <f>SUM(F252:F257)</f>
        <v>-49754785.720000178</v>
      </c>
    </row>
    <row r="259" spans="1:6" hidden="1" x14ac:dyDescent="0.2">
      <c r="A259" s="163"/>
      <c r="B259" s="163"/>
      <c r="C259" s="163"/>
      <c r="D259" s="136"/>
      <c r="F259" s="131"/>
    </row>
    <row r="260" spans="1:6" hidden="1" x14ac:dyDescent="0.2">
      <c r="A260" s="163" t="s">
        <v>500</v>
      </c>
      <c r="B260" s="163"/>
      <c r="C260" s="163" t="s">
        <v>500</v>
      </c>
      <c r="D260" s="136"/>
      <c r="E260" s="165">
        <f>E258+E235+E248</f>
        <v>100364446.87680009</v>
      </c>
      <c r="F260" s="165">
        <f>F258+F235+F248</f>
        <v>-61262100.230000287</v>
      </c>
    </row>
    <row r="261" spans="1:6" hidden="1" x14ac:dyDescent="0.2">
      <c r="A261" s="163"/>
      <c r="B261" s="163"/>
      <c r="C261" s="163"/>
      <c r="D261" s="136"/>
      <c r="F261" s="131"/>
    </row>
    <row r="262" spans="1:6" hidden="1" x14ac:dyDescent="0.2">
      <c r="A262" s="163" t="s">
        <v>501</v>
      </c>
      <c r="B262" s="163"/>
      <c r="C262" s="163" t="s">
        <v>501</v>
      </c>
      <c r="D262" s="136"/>
      <c r="E262" s="165">
        <v>40466919</v>
      </c>
      <c r="F262" s="165">
        <f>E265</f>
        <v>139761858.20200002</v>
      </c>
    </row>
    <row r="263" spans="1:6" hidden="1" x14ac:dyDescent="0.2">
      <c r="A263" s="163" t="s">
        <v>502</v>
      </c>
      <c r="B263" s="163"/>
      <c r="C263" s="163" t="s">
        <v>502</v>
      </c>
      <c r="D263" s="136"/>
      <c r="E263" s="125">
        <v>-1069507.1599999974</v>
      </c>
      <c r="F263" s="162">
        <v>331745</v>
      </c>
    </row>
    <row r="264" spans="1:6" hidden="1" x14ac:dyDescent="0.2">
      <c r="D264" s="136"/>
      <c r="F264" s="131"/>
    </row>
    <row r="265" spans="1:6" hidden="1" x14ac:dyDescent="0.2">
      <c r="A265" s="163" t="s">
        <v>503</v>
      </c>
      <c r="B265" s="163"/>
      <c r="C265" s="163" t="s">
        <v>503</v>
      </c>
      <c r="D265" s="136"/>
      <c r="E265" s="149">
        <v>139761858.20200002</v>
      </c>
      <c r="F265" s="191">
        <v>78819008.011999995</v>
      </c>
    </row>
    <row r="266" spans="1:6" hidden="1" x14ac:dyDescent="0.2">
      <c r="D266" s="136"/>
    </row>
    <row r="267" spans="1:6" hidden="1" x14ac:dyDescent="0.2">
      <c r="D267" s="136"/>
    </row>
    <row r="268" spans="1:6" hidden="1" x14ac:dyDescent="0.2">
      <c r="D268" s="136"/>
    </row>
    <row r="269" spans="1:6" hidden="1" x14ac:dyDescent="0.2">
      <c r="D269" s="136"/>
    </row>
    <row r="270" spans="1:6" x14ac:dyDescent="0.2">
      <c r="D270" s="136"/>
    </row>
    <row r="271" spans="1:6" x14ac:dyDescent="0.2">
      <c r="D271" s="136"/>
    </row>
    <row r="272" spans="1:6" x14ac:dyDescent="0.2">
      <c r="D272" s="136"/>
    </row>
    <row r="273" spans="4:4" x14ac:dyDescent="0.2">
      <c r="D273" s="136"/>
    </row>
    <row r="274" spans="4:4" x14ac:dyDescent="0.2">
      <c r="D274" s="136"/>
    </row>
    <row r="275" spans="4:4" x14ac:dyDescent="0.2">
      <c r="D275" s="136"/>
    </row>
    <row r="276" spans="4:4" x14ac:dyDescent="0.2">
      <c r="D276" s="136"/>
    </row>
  </sheetData>
  <mergeCells count="44">
    <mergeCell ref="A88:C89"/>
    <mergeCell ref="D88:D89"/>
    <mergeCell ref="J81:J83"/>
    <mergeCell ref="E88:G88"/>
    <mergeCell ref="C9:F9"/>
    <mergeCell ref="C10:F10"/>
    <mergeCell ref="C11:F11"/>
    <mergeCell ref="C15:C16"/>
    <mergeCell ref="D15:D16"/>
    <mergeCell ref="F15:G15"/>
    <mergeCell ref="N80:S80"/>
    <mergeCell ref="M81:M83"/>
    <mergeCell ref="Q81:Q83"/>
    <mergeCell ref="C82:F82"/>
    <mergeCell ref="C83:F83"/>
    <mergeCell ref="A180:A181"/>
    <mergeCell ref="A182:C182"/>
    <mergeCell ref="A183:C183"/>
    <mergeCell ref="A151:C151"/>
    <mergeCell ref="A152:C152"/>
    <mergeCell ref="A153:A154"/>
    <mergeCell ref="A161:A162"/>
    <mergeCell ref="A167:C167"/>
    <mergeCell ref="A168:A170"/>
    <mergeCell ref="A173:A174"/>
    <mergeCell ref="A178:C178"/>
    <mergeCell ref="A179:C179"/>
    <mergeCell ref="A148:A150"/>
    <mergeCell ref="A90:C90"/>
    <mergeCell ref="A92:A96"/>
    <mergeCell ref="A97:A98"/>
    <mergeCell ref="A99:A101"/>
    <mergeCell ref="A102:A104"/>
    <mergeCell ref="A112:C112"/>
    <mergeCell ref="A113:A117"/>
    <mergeCell ref="A118:A120"/>
    <mergeCell ref="A121:A128"/>
    <mergeCell ref="A129:A143"/>
    <mergeCell ref="A109:A111"/>
    <mergeCell ref="A184:C184"/>
    <mergeCell ref="A185:A186"/>
    <mergeCell ref="A195:C195"/>
    <mergeCell ref="A196:A197"/>
    <mergeCell ref="C200:F200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1D83-DFAE-4FE8-8130-DF2203867432}">
  <sheetPr>
    <tabColor rgb="FFFF0000"/>
  </sheetPr>
  <dimension ref="A1:G189"/>
  <sheetViews>
    <sheetView showGridLines="0" topLeftCell="A115" zoomScale="95" zoomScaleNormal="95" workbookViewId="0">
      <selection activeCell="C83" sqref="C83:F83"/>
    </sheetView>
  </sheetViews>
  <sheetFormatPr defaultRowHeight="12.75" x14ac:dyDescent="0.2"/>
  <cols>
    <col min="1" max="1" width="38.42578125" customWidth="1"/>
    <col min="2" max="2" width="47.7109375" customWidth="1"/>
    <col min="3" max="3" width="14.5703125" customWidth="1"/>
    <col min="4" max="4" width="18.42578125" customWidth="1"/>
    <col min="258" max="258" width="47.7109375" customWidth="1"/>
    <col min="259" max="259" width="14.5703125" customWidth="1"/>
    <col min="260" max="260" width="18.42578125" customWidth="1"/>
    <col min="514" max="514" width="47.7109375" customWidth="1"/>
    <col min="515" max="515" width="14.5703125" customWidth="1"/>
    <col min="516" max="516" width="18.42578125" customWidth="1"/>
    <col min="770" max="770" width="47.7109375" customWidth="1"/>
    <col min="771" max="771" width="14.5703125" customWidth="1"/>
    <col min="772" max="772" width="18.42578125" customWidth="1"/>
    <col min="1026" max="1026" width="47.7109375" customWidth="1"/>
    <col min="1027" max="1027" width="14.5703125" customWidth="1"/>
    <col min="1028" max="1028" width="18.42578125" customWidth="1"/>
    <col min="1282" max="1282" width="47.7109375" customWidth="1"/>
    <col min="1283" max="1283" width="14.5703125" customWidth="1"/>
    <col min="1284" max="1284" width="18.42578125" customWidth="1"/>
    <col min="1538" max="1538" width="47.7109375" customWidth="1"/>
    <col min="1539" max="1539" width="14.5703125" customWidth="1"/>
    <col min="1540" max="1540" width="18.42578125" customWidth="1"/>
    <col min="1794" max="1794" width="47.7109375" customWidth="1"/>
    <col min="1795" max="1795" width="14.5703125" customWidth="1"/>
    <col min="1796" max="1796" width="18.42578125" customWidth="1"/>
    <col min="2050" max="2050" width="47.7109375" customWidth="1"/>
    <col min="2051" max="2051" width="14.5703125" customWidth="1"/>
    <col min="2052" max="2052" width="18.42578125" customWidth="1"/>
    <col min="2306" max="2306" width="47.7109375" customWidth="1"/>
    <col min="2307" max="2307" width="14.5703125" customWidth="1"/>
    <col min="2308" max="2308" width="18.42578125" customWidth="1"/>
    <col min="2562" max="2562" width="47.7109375" customWidth="1"/>
    <col min="2563" max="2563" width="14.5703125" customWidth="1"/>
    <col min="2564" max="2564" width="18.42578125" customWidth="1"/>
    <col min="2818" max="2818" width="47.7109375" customWidth="1"/>
    <col min="2819" max="2819" width="14.5703125" customWidth="1"/>
    <col min="2820" max="2820" width="18.42578125" customWidth="1"/>
    <col min="3074" max="3074" width="47.7109375" customWidth="1"/>
    <col min="3075" max="3075" width="14.5703125" customWidth="1"/>
    <col min="3076" max="3076" width="18.42578125" customWidth="1"/>
    <col min="3330" max="3330" width="47.7109375" customWidth="1"/>
    <col min="3331" max="3331" width="14.5703125" customWidth="1"/>
    <col min="3332" max="3332" width="18.42578125" customWidth="1"/>
    <col min="3586" max="3586" width="47.7109375" customWidth="1"/>
    <col min="3587" max="3587" width="14.5703125" customWidth="1"/>
    <col min="3588" max="3588" width="18.42578125" customWidth="1"/>
    <col min="3842" max="3842" width="47.7109375" customWidth="1"/>
    <col min="3843" max="3843" width="14.5703125" customWidth="1"/>
    <col min="3844" max="3844" width="18.42578125" customWidth="1"/>
    <col min="4098" max="4098" width="47.7109375" customWidth="1"/>
    <col min="4099" max="4099" width="14.5703125" customWidth="1"/>
    <col min="4100" max="4100" width="18.42578125" customWidth="1"/>
    <col min="4354" max="4354" width="47.7109375" customWidth="1"/>
    <col min="4355" max="4355" width="14.5703125" customWidth="1"/>
    <col min="4356" max="4356" width="18.42578125" customWidth="1"/>
    <col min="4610" max="4610" width="47.7109375" customWidth="1"/>
    <col min="4611" max="4611" width="14.5703125" customWidth="1"/>
    <col min="4612" max="4612" width="18.42578125" customWidth="1"/>
    <col min="4866" max="4866" width="47.7109375" customWidth="1"/>
    <col min="4867" max="4867" width="14.5703125" customWidth="1"/>
    <col min="4868" max="4868" width="18.42578125" customWidth="1"/>
    <col min="5122" max="5122" width="47.7109375" customWidth="1"/>
    <col min="5123" max="5123" width="14.5703125" customWidth="1"/>
    <col min="5124" max="5124" width="18.42578125" customWidth="1"/>
    <col min="5378" max="5378" width="47.7109375" customWidth="1"/>
    <col min="5379" max="5379" width="14.5703125" customWidth="1"/>
    <col min="5380" max="5380" width="18.42578125" customWidth="1"/>
    <col min="5634" max="5634" width="47.7109375" customWidth="1"/>
    <col min="5635" max="5635" width="14.5703125" customWidth="1"/>
    <col min="5636" max="5636" width="18.42578125" customWidth="1"/>
    <col min="5890" max="5890" width="47.7109375" customWidth="1"/>
    <col min="5891" max="5891" width="14.5703125" customWidth="1"/>
    <col min="5892" max="5892" width="18.42578125" customWidth="1"/>
    <col min="6146" max="6146" width="47.7109375" customWidth="1"/>
    <col min="6147" max="6147" width="14.5703125" customWidth="1"/>
    <col min="6148" max="6148" width="18.42578125" customWidth="1"/>
    <col min="6402" max="6402" width="47.7109375" customWidth="1"/>
    <col min="6403" max="6403" width="14.5703125" customWidth="1"/>
    <col min="6404" max="6404" width="18.42578125" customWidth="1"/>
    <col min="6658" max="6658" width="47.7109375" customWidth="1"/>
    <col min="6659" max="6659" width="14.5703125" customWidth="1"/>
    <col min="6660" max="6660" width="18.42578125" customWidth="1"/>
    <col min="6914" max="6914" width="47.7109375" customWidth="1"/>
    <col min="6915" max="6915" width="14.5703125" customWidth="1"/>
    <col min="6916" max="6916" width="18.42578125" customWidth="1"/>
    <col min="7170" max="7170" width="47.7109375" customWidth="1"/>
    <col min="7171" max="7171" width="14.5703125" customWidth="1"/>
    <col min="7172" max="7172" width="18.42578125" customWidth="1"/>
    <col min="7426" max="7426" width="47.7109375" customWidth="1"/>
    <col min="7427" max="7427" width="14.5703125" customWidth="1"/>
    <col min="7428" max="7428" width="18.42578125" customWidth="1"/>
    <col min="7682" max="7682" width="47.7109375" customWidth="1"/>
    <col min="7683" max="7683" width="14.5703125" customWidth="1"/>
    <col min="7684" max="7684" width="18.42578125" customWidth="1"/>
    <col min="7938" max="7938" width="47.7109375" customWidth="1"/>
    <col min="7939" max="7939" width="14.5703125" customWidth="1"/>
    <col min="7940" max="7940" width="18.42578125" customWidth="1"/>
    <col min="8194" max="8194" width="47.7109375" customWidth="1"/>
    <col min="8195" max="8195" width="14.5703125" customWidth="1"/>
    <col min="8196" max="8196" width="18.42578125" customWidth="1"/>
    <col min="8450" max="8450" width="47.7109375" customWidth="1"/>
    <col min="8451" max="8451" width="14.5703125" customWidth="1"/>
    <col min="8452" max="8452" width="18.42578125" customWidth="1"/>
    <col min="8706" max="8706" width="47.7109375" customWidth="1"/>
    <col min="8707" max="8707" width="14.5703125" customWidth="1"/>
    <col min="8708" max="8708" width="18.42578125" customWidth="1"/>
    <col min="8962" max="8962" width="47.7109375" customWidth="1"/>
    <col min="8963" max="8963" width="14.5703125" customWidth="1"/>
    <col min="8964" max="8964" width="18.42578125" customWidth="1"/>
    <col min="9218" max="9218" width="47.7109375" customWidth="1"/>
    <col min="9219" max="9219" width="14.5703125" customWidth="1"/>
    <col min="9220" max="9220" width="18.42578125" customWidth="1"/>
    <col min="9474" max="9474" width="47.7109375" customWidth="1"/>
    <col min="9475" max="9475" width="14.5703125" customWidth="1"/>
    <col min="9476" max="9476" width="18.42578125" customWidth="1"/>
    <col min="9730" max="9730" width="47.7109375" customWidth="1"/>
    <col min="9731" max="9731" width="14.5703125" customWidth="1"/>
    <col min="9732" max="9732" width="18.42578125" customWidth="1"/>
    <col min="9986" max="9986" width="47.7109375" customWidth="1"/>
    <col min="9987" max="9987" width="14.5703125" customWidth="1"/>
    <col min="9988" max="9988" width="18.42578125" customWidth="1"/>
    <col min="10242" max="10242" width="47.7109375" customWidth="1"/>
    <col min="10243" max="10243" width="14.5703125" customWidth="1"/>
    <col min="10244" max="10244" width="18.42578125" customWidth="1"/>
    <col min="10498" max="10498" width="47.7109375" customWidth="1"/>
    <col min="10499" max="10499" width="14.5703125" customWidth="1"/>
    <col min="10500" max="10500" width="18.42578125" customWidth="1"/>
    <col min="10754" max="10754" width="47.7109375" customWidth="1"/>
    <col min="10755" max="10755" width="14.5703125" customWidth="1"/>
    <col min="10756" max="10756" width="18.42578125" customWidth="1"/>
    <col min="11010" max="11010" width="47.7109375" customWidth="1"/>
    <col min="11011" max="11011" width="14.5703125" customWidth="1"/>
    <col min="11012" max="11012" width="18.42578125" customWidth="1"/>
    <col min="11266" max="11266" width="47.7109375" customWidth="1"/>
    <col min="11267" max="11267" width="14.5703125" customWidth="1"/>
    <col min="11268" max="11268" width="18.42578125" customWidth="1"/>
    <col min="11522" max="11522" width="47.7109375" customWidth="1"/>
    <col min="11523" max="11523" width="14.5703125" customWidth="1"/>
    <col min="11524" max="11524" width="18.42578125" customWidth="1"/>
    <col min="11778" max="11778" width="47.7109375" customWidth="1"/>
    <col min="11779" max="11779" width="14.5703125" customWidth="1"/>
    <col min="11780" max="11780" width="18.42578125" customWidth="1"/>
    <col min="12034" max="12034" width="47.7109375" customWidth="1"/>
    <col min="12035" max="12035" width="14.5703125" customWidth="1"/>
    <col min="12036" max="12036" width="18.42578125" customWidth="1"/>
    <col min="12290" max="12290" width="47.7109375" customWidth="1"/>
    <col min="12291" max="12291" width="14.5703125" customWidth="1"/>
    <col min="12292" max="12292" width="18.42578125" customWidth="1"/>
    <col min="12546" max="12546" width="47.7109375" customWidth="1"/>
    <col min="12547" max="12547" width="14.5703125" customWidth="1"/>
    <col min="12548" max="12548" width="18.42578125" customWidth="1"/>
    <col min="12802" max="12802" width="47.7109375" customWidth="1"/>
    <col min="12803" max="12803" width="14.5703125" customWidth="1"/>
    <col min="12804" max="12804" width="18.42578125" customWidth="1"/>
    <col min="13058" max="13058" width="47.7109375" customWidth="1"/>
    <col min="13059" max="13059" width="14.5703125" customWidth="1"/>
    <col min="13060" max="13060" width="18.42578125" customWidth="1"/>
    <col min="13314" max="13314" width="47.7109375" customWidth="1"/>
    <col min="13315" max="13315" width="14.5703125" customWidth="1"/>
    <col min="13316" max="13316" width="18.42578125" customWidth="1"/>
    <col min="13570" max="13570" width="47.7109375" customWidth="1"/>
    <col min="13571" max="13571" width="14.5703125" customWidth="1"/>
    <col min="13572" max="13572" width="18.42578125" customWidth="1"/>
    <col min="13826" max="13826" width="47.7109375" customWidth="1"/>
    <col min="13827" max="13827" width="14.5703125" customWidth="1"/>
    <col min="13828" max="13828" width="18.42578125" customWidth="1"/>
    <col min="14082" max="14082" width="47.7109375" customWidth="1"/>
    <col min="14083" max="14083" width="14.5703125" customWidth="1"/>
    <col min="14084" max="14084" width="18.42578125" customWidth="1"/>
    <col min="14338" max="14338" width="47.7109375" customWidth="1"/>
    <col min="14339" max="14339" width="14.5703125" customWidth="1"/>
    <col min="14340" max="14340" width="18.42578125" customWidth="1"/>
    <col min="14594" max="14594" width="47.7109375" customWidth="1"/>
    <col min="14595" max="14595" width="14.5703125" customWidth="1"/>
    <col min="14596" max="14596" width="18.42578125" customWidth="1"/>
    <col min="14850" max="14850" width="47.7109375" customWidth="1"/>
    <col min="14851" max="14851" width="14.5703125" customWidth="1"/>
    <col min="14852" max="14852" width="18.42578125" customWidth="1"/>
    <col min="15106" max="15106" width="47.7109375" customWidth="1"/>
    <col min="15107" max="15107" width="14.5703125" customWidth="1"/>
    <col min="15108" max="15108" width="18.42578125" customWidth="1"/>
    <col min="15362" max="15362" width="47.7109375" customWidth="1"/>
    <col min="15363" max="15363" width="14.5703125" customWidth="1"/>
    <col min="15364" max="15364" width="18.42578125" customWidth="1"/>
    <col min="15618" max="15618" width="47.7109375" customWidth="1"/>
    <col min="15619" max="15619" width="14.5703125" customWidth="1"/>
    <col min="15620" max="15620" width="18.42578125" customWidth="1"/>
    <col min="15874" max="15874" width="47.7109375" customWidth="1"/>
    <col min="15875" max="15875" width="14.5703125" customWidth="1"/>
    <col min="15876" max="15876" width="18.42578125" customWidth="1"/>
    <col min="16130" max="16130" width="47.7109375" customWidth="1"/>
    <col min="16131" max="16131" width="14.5703125" customWidth="1"/>
    <col min="16132" max="16132" width="18.42578125" customWidth="1"/>
  </cols>
  <sheetData>
    <row r="1" spans="2:5" x14ac:dyDescent="0.2">
      <c r="B1" s="104" t="s">
        <v>328</v>
      </c>
      <c r="C1" s="105"/>
      <c r="D1" s="106"/>
      <c r="E1" s="107"/>
    </row>
    <row r="2" spans="2:5" x14ac:dyDescent="0.2">
      <c r="B2" s="107"/>
      <c r="C2" s="105"/>
      <c r="D2" s="106"/>
      <c r="E2" s="107"/>
    </row>
    <row r="3" spans="2:5" x14ac:dyDescent="0.2">
      <c r="B3" s="108" t="s">
        <v>329</v>
      </c>
      <c r="C3" s="105"/>
      <c r="D3" s="105"/>
      <c r="E3" s="107"/>
    </row>
    <row r="4" spans="2:5" x14ac:dyDescent="0.2">
      <c r="B4" s="108" t="s">
        <v>330</v>
      </c>
      <c r="C4" s="105"/>
      <c r="D4" s="105"/>
      <c r="E4" s="107"/>
    </row>
    <row r="5" spans="2:5" ht="24.75" customHeight="1" x14ac:dyDescent="0.2">
      <c r="B5" s="499" t="s">
        <v>331</v>
      </c>
      <c r="C5" s="499"/>
      <c r="D5" s="499"/>
      <c r="E5" s="499"/>
    </row>
    <row r="6" spans="2:5" x14ac:dyDescent="0.2">
      <c r="B6" s="109" t="s">
        <v>332</v>
      </c>
      <c r="C6" s="105"/>
      <c r="D6" s="105"/>
      <c r="E6" s="107"/>
    </row>
    <row r="7" spans="2:5" x14ac:dyDescent="0.2">
      <c r="B7" s="109"/>
      <c r="C7" s="105"/>
      <c r="D7" s="105"/>
      <c r="E7" s="107"/>
    </row>
    <row r="8" spans="2:5" x14ac:dyDescent="0.2">
      <c r="B8" s="500" t="s">
        <v>333</v>
      </c>
      <c r="C8" s="500"/>
      <c r="D8" s="500"/>
      <c r="E8" s="500"/>
    </row>
    <row r="9" spans="2:5" x14ac:dyDescent="0.2">
      <c r="B9" s="501" t="s">
        <v>454</v>
      </c>
      <c r="C9" s="501"/>
      <c r="D9" s="501"/>
      <c r="E9" s="501"/>
    </row>
    <row r="10" spans="2:5" x14ac:dyDescent="0.2">
      <c r="B10" s="172"/>
      <c r="C10" s="172"/>
      <c r="D10" s="172"/>
      <c r="E10" s="172"/>
    </row>
    <row r="11" spans="2:5" x14ac:dyDescent="0.2">
      <c r="B11" s="172"/>
      <c r="C11" s="172"/>
      <c r="D11" s="172"/>
      <c r="E11" s="172"/>
    </row>
    <row r="12" spans="2:5" x14ac:dyDescent="0.2">
      <c r="B12" s="200" t="s">
        <v>383</v>
      </c>
      <c r="C12" s="195" t="s">
        <v>382</v>
      </c>
      <c r="D12" s="195" t="s">
        <v>382</v>
      </c>
      <c r="E12" s="107"/>
    </row>
    <row r="13" spans="2:5" ht="18" customHeight="1" x14ac:dyDescent="0.2">
      <c r="B13" s="201"/>
      <c r="C13" s="202">
        <v>45657</v>
      </c>
      <c r="D13" s="202">
        <v>45291</v>
      </c>
      <c r="E13" s="107"/>
    </row>
    <row r="14" spans="2:5" x14ac:dyDescent="0.2">
      <c r="B14" s="110" t="s">
        <v>334</v>
      </c>
    </row>
    <row r="15" spans="2:5" x14ac:dyDescent="0.2">
      <c r="B15" s="183" t="s">
        <v>335</v>
      </c>
      <c r="C15" s="111"/>
      <c r="D15" s="111"/>
    </row>
    <row r="16" spans="2:5" x14ac:dyDescent="0.2">
      <c r="B16" s="182" t="s">
        <v>336</v>
      </c>
      <c r="C16" s="113">
        <v>2290834931.0075006</v>
      </c>
      <c r="D16" s="113">
        <v>1960400057.4275002</v>
      </c>
    </row>
    <row r="17" spans="2:4" x14ac:dyDescent="0.2">
      <c r="B17" s="182" t="s">
        <v>337</v>
      </c>
      <c r="C17" s="113">
        <v>10468421.060000001</v>
      </c>
      <c r="D17" s="113">
        <v>16900411.389999997</v>
      </c>
    </row>
    <row r="18" spans="2:4" x14ac:dyDescent="0.2">
      <c r="B18" s="182" t="s">
        <v>338</v>
      </c>
      <c r="C18" s="113">
        <v>72928585.349999994</v>
      </c>
      <c r="D18" s="113">
        <v>29226467.600000001</v>
      </c>
    </row>
    <row r="19" spans="2:4" x14ac:dyDescent="0.2">
      <c r="B19" s="181" t="s">
        <v>339</v>
      </c>
      <c r="C19" s="113">
        <v>110042798.29000002</v>
      </c>
      <c r="D19" s="113">
        <v>118212263.94000001</v>
      </c>
    </row>
    <row r="20" spans="2:4" x14ac:dyDescent="0.2">
      <c r="B20" s="181" t="s">
        <v>520</v>
      </c>
      <c r="C20" s="113">
        <v>0</v>
      </c>
      <c r="D20" s="113">
        <v>0</v>
      </c>
    </row>
    <row r="21" spans="2:4" x14ac:dyDescent="0.2">
      <c r="B21" s="182" t="s">
        <v>340</v>
      </c>
      <c r="C21" s="113">
        <v>70342834.210000008</v>
      </c>
      <c r="D21" s="113">
        <v>67412501.75</v>
      </c>
    </row>
    <row r="22" spans="2:4" x14ac:dyDescent="0.2">
      <c r="B22" s="182" t="s">
        <v>341</v>
      </c>
      <c r="C22" s="113">
        <v>13008273.43094</v>
      </c>
      <c r="D22" s="113">
        <v>5467192.75</v>
      </c>
    </row>
    <row r="23" spans="2:4" x14ac:dyDescent="0.2">
      <c r="B23" s="163" t="s">
        <v>633</v>
      </c>
      <c r="C23" s="116">
        <f>SUM(C16:C22)</f>
        <v>2567625843.3484406</v>
      </c>
      <c r="D23" s="116">
        <f>SUM(D16:D22)</f>
        <v>2197618894.8575001</v>
      </c>
    </row>
    <row r="24" spans="2:4" x14ac:dyDescent="0.2">
      <c r="C24" s="117"/>
      <c r="D24" s="111"/>
    </row>
    <row r="25" spans="2:4" x14ac:dyDescent="0.2">
      <c r="B25" s="118" t="s">
        <v>342</v>
      </c>
      <c r="C25" s="111"/>
      <c r="D25" s="111"/>
    </row>
    <row r="26" spans="2:4" x14ac:dyDescent="0.2">
      <c r="B26" s="112" t="s">
        <v>343</v>
      </c>
      <c r="C26" s="113">
        <v>137979558.30650002</v>
      </c>
      <c r="D26" s="113">
        <v>144440400.75650001</v>
      </c>
    </row>
    <row r="27" spans="2:4" x14ac:dyDescent="0.2">
      <c r="B27" s="112" t="s">
        <v>344</v>
      </c>
      <c r="C27" s="113">
        <v>285905444.70005995</v>
      </c>
      <c r="D27" s="113">
        <v>243339607.80099997</v>
      </c>
    </row>
    <row r="28" spans="2:4" x14ac:dyDescent="0.2">
      <c r="B28" s="112" t="s">
        <v>345</v>
      </c>
      <c r="C28" s="113">
        <v>6736718.0600000005</v>
      </c>
      <c r="D28" s="113">
        <v>5411290.5199999996</v>
      </c>
    </row>
    <row r="29" spans="2:4" x14ac:dyDescent="0.2">
      <c r="B29" s="112" t="s">
        <v>346</v>
      </c>
      <c r="C29" s="113">
        <v>78831502.931999981</v>
      </c>
      <c r="D29" s="113">
        <v>139761858.20200002</v>
      </c>
    </row>
    <row r="30" spans="2:4" x14ac:dyDescent="0.2">
      <c r="B30" s="118" t="s">
        <v>347</v>
      </c>
      <c r="C30" s="119">
        <f>SUM(C26:C29)</f>
        <v>509453223.99855995</v>
      </c>
      <c r="D30" s="119">
        <f>SUM(D26:D29)</f>
        <v>532953157.27950001</v>
      </c>
    </row>
    <row r="31" spans="2:4" ht="5.25" customHeight="1" x14ac:dyDescent="0.2">
      <c r="B31" s="112"/>
      <c r="C31" s="111"/>
      <c r="D31" s="111"/>
    </row>
    <row r="32" spans="2:4" x14ac:dyDescent="0.2">
      <c r="B32" s="115" t="s">
        <v>348</v>
      </c>
      <c r="C32" s="116">
        <f>C23+C30</f>
        <v>3077079067.3470006</v>
      </c>
      <c r="D32" s="116">
        <f>D23+D30</f>
        <v>2730572052.1370001</v>
      </c>
    </row>
    <row r="33" spans="2:4" x14ac:dyDescent="0.2">
      <c r="B33" s="112"/>
      <c r="C33" s="111"/>
      <c r="D33" s="111"/>
    </row>
    <row r="34" spans="2:4" x14ac:dyDescent="0.2">
      <c r="B34" s="118" t="s">
        <v>349</v>
      </c>
      <c r="C34" s="111"/>
      <c r="D34" s="111"/>
    </row>
    <row r="35" spans="2:4" x14ac:dyDescent="0.2">
      <c r="B35" s="118" t="s">
        <v>350</v>
      </c>
      <c r="C35" s="111"/>
      <c r="D35" s="111"/>
    </row>
    <row r="36" spans="2:4" x14ac:dyDescent="0.2">
      <c r="B36" s="112" t="s">
        <v>351</v>
      </c>
      <c r="C36" s="111">
        <v>304907851</v>
      </c>
      <c r="D36" s="111">
        <v>304907851</v>
      </c>
    </row>
    <row r="37" spans="2:4" x14ac:dyDescent="0.2">
      <c r="B37" s="112" t="s">
        <v>352</v>
      </c>
      <c r="C37" s="111">
        <v>-33853661.789999999</v>
      </c>
      <c r="D37" s="111">
        <v>-26657863.030000001</v>
      </c>
    </row>
    <row r="38" spans="2:4" x14ac:dyDescent="0.2">
      <c r="B38" s="112" t="s">
        <v>353</v>
      </c>
      <c r="C38" s="111">
        <v>4669564.67</v>
      </c>
      <c r="D38" s="111">
        <v>4669564.67</v>
      </c>
    </row>
    <row r="39" spans="2:4" x14ac:dyDescent="0.2">
      <c r="B39" s="112" t="s">
        <v>354</v>
      </c>
      <c r="C39" s="111">
        <v>109435476.34</v>
      </c>
      <c r="D39" s="111">
        <v>109435476.34</v>
      </c>
    </row>
    <row r="40" spans="2:4" x14ac:dyDescent="0.2">
      <c r="B40" s="112" t="s">
        <v>355</v>
      </c>
      <c r="C40" s="111">
        <v>675101740.18549991</v>
      </c>
      <c r="D40" s="111">
        <v>693760573.5654999</v>
      </c>
    </row>
    <row r="41" spans="2:4" x14ac:dyDescent="0.2">
      <c r="B41" s="112" t="s">
        <v>356</v>
      </c>
      <c r="C41" s="111">
        <v>987179130.11749995</v>
      </c>
      <c r="D41" s="111">
        <v>651527660.77749991</v>
      </c>
    </row>
    <row r="42" spans="2:4" x14ac:dyDescent="0.2">
      <c r="B42" s="112" t="s">
        <v>357</v>
      </c>
      <c r="C42" s="111">
        <v>0</v>
      </c>
      <c r="D42" s="111">
        <v>0</v>
      </c>
    </row>
    <row r="43" spans="2:4" ht="9" customHeight="1" x14ac:dyDescent="0.2">
      <c r="B43" s="112"/>
      <c r="C43" s="119"/>
      <c r="D43" s="119"/>
    </row>
    <row r="44" spans="2:4" x14ac:dyDescent="0.2">
      <c r="B44" s="115" t="s">
        <v>358</v>
      </c>
      <c r="C44" s="116">
        <f>SUM(C36:C43)</f>
        <v>2047440100.5229998</v>
      </c>
      <c r="D44" s="116">
        <f>SUM(D36:D43)</f>
        <v>1737643263.3229997</v>
      </c>
    </row>
    <row r="45" spans="2:4" ht="6.75" customHeight="1" x14ac:dyDescent="0.2">
      <c r="B45" s="120"/>
      <c r="C45" s="119"/>
      <c r="D45" s="119"/>
    </row>
    <row r="46" spans="2:4" x14ac:dyDescent="0.2">
      <c r="B46" s="115" t="s">
        <v>359</v>
      </c>
      <c r="C46" s="116">
        <f>C44</f>
        <v>2047440100.5229998</v>
      </c>
      <c r="D46" s="116">
        <f>D44</f>
        <v>1737643263.3229997</v>
      </c>
    </row>
    <row r="47" spans="2:4" ht="5.25" customHeight="1" x14ac:dyDescent="0.2">
      <c r="B47" s="118"/>
      <c r="C47" s="119"/>
      <c r="D47" s="119"/>
    </row>
    <row r="48" spans="2:4" x14ac:dyDescent="0.2">
      <c r="B48" s="118" t="s">
        <v>360</v>
      </c>
      <c r="C48" s="119"/>
      <c r="D48" s="119"/>
    </row>
    <row r="49" spans="2:4" x14ac:dyDescent="0.2">
      <c r="B49" s="118" t="s">
        <v>361</v>
      </c>
      <c r="C49" s="119"/>
      <c r="D49" s="119"/>
    </row>
    <row r="50" spans="2:4" x14ac:dyDescent="0.2">
      <c r="B50" s="112" t="s">
        <v>362</v>
      </c>
      <c r="C50" s="111">
        <v>28915714.085995954</v>
      </c>
      <c r="D50" s="111">
        <v>30633917.988992959</v>
      </c>
    </row>
    <row r="51" spans="2:4" x14ac:dyDescent="0.2">
      <c r="B51" s="112" t="s">
        <v>363</v>
      </c>
      <c r="C51" s="111">
        <v>3734360.2849999997</v>
      </c>
      <c r="D51" s="111">
        <v>9501672.3714000005</v>
      </c>
    </row>
    <row r="52" spans="2:4" x14ac:dyDescent="0.2">
      <c r="B52" s="112" t="s">
        <v>364</v>
      </c>
      <c r="C52" s="111">
        <v>13849947.73</v>
      </c>
      <c r="D52" s="111">
        <v>13825525.65</v>
      </c>
    </row>
    <row r="53" spans="2:4" x14ac:dyDescent="0.2">
      <c r="B53" s="112" t="s">
        <v>365</v>
      </c>
      <c r="C53" s="111">
        <v>2510897</v>
      </c>
      <c r="D53" s="111">
        <v>2345918</v>
      </c>
    </row>
    <row r="54" spans="2:4" x14ac:dyDescent="0.2">
      <c r="B54" s="112" t="s">
        <v>366</v>
      </c>
      <c r="C54" s="111">
        <v>197784935.84</v>
      </c>
      <c r="D54" s="111">
        <v>142373862.20999998</v>
      </c>
    </row>
    <row r="55" spans="2:4" x14ac:dyDescent="0.2">
      <c r="B55" s="112" t="s">
        <v>367</v>
      </c>
      <c r="C55" s="111">
        <v>513222605.6092726</v>
      </c>
      <c r="D55" s="111">
        <v>375876794.14564037</v>
      </c>
    </row>
    <row r="56" spans="2:4" x14ac:dyDescent="0.2">
      <c r="B56" s="112" t="s">
        <v>368</v>
      </c>
      <c r="C56" s="111">
        <v>564647.47000000009</v>
      </c>
      <c r="D56" s="111">
        <v>921137.92999999993</v>
      </c>
    </row>
    <row r="57" spans="2:4" x14ac:dyDescent="0.2">
      <c r="B57" s="118" t="s">
        <v>369</v>
      </c>
      <c r="C57" s="119">
        <f>SUM(C50:C56)</f>
        <v>760583108.02026856</v>
      </c>
      <c r="D57" s="119">
        <f>SUM(D50:D56)</f>
        <v>575478828.29603326</v>
      </c>
    </row>
    <row r="58" spans="2:4" ht="8.25" customHeight="1" x14ac:dyDescent="0.2">
      <c r="B58" s="112"/>
      <c r="C58" s="111"/>
      <c r="D58" s="111"/>
    </row>
    <row r="59" spans="2:4" x14ac:dyDescent="0.2">
      <c r="B59" s="118" t="s">
        <v>370</v>
      </c>
      <c r="C59" s="111"/>
      <c r="D59" s="111"/>
    </row>
    <row r="60" spans="2:4" x14ac:dyDescent="0.2">
      <c r="B60" s="112" t="s">
        <v>371</v>
      </c>
      <c r="C60" s="111">
        <v>8623193.6440040451</v>
      </c>
      <c r="D60" s="111">
        <v>1990800.9210070376</v>
      </c>
    </row>
    <row r="61" spans="2:4" x14ac:dyDescent="0.2">
      <c r="B61" s="112" t="s">
        <v>372</v>
      </c>
      <c r="C61" s="111">
        <v>118831169.384</v>
      </c>
      <c r="D61" s="111">
        <v>137937335.56400001</v>
      </c>
    </row>
    <row r="62" spans="2:4" x14ac:dyDescent="0.2">
      <c r="B62" s="112" t="s">
        <v>373</v>
      </c>
      <c r="C62" s="111">
        <v>6442249.0750000011</v>
      </c>
      <c r="D62" s="111">
        <v>8043226.2286</v>
      </c>
    </row>
    <row r="63" spans="2:4" x14ac:dyDescent="0.2">
      <c r="B63" s="112" t="s">
        <v>374</v>
      </c>
      <c r="C63" s="111">
        <v>5250262</v>
      </c>
      <c r="D63" s="111">
        <v>0</v>
      </c>
    </row>
    <row r="64" spans="2:4" x14ac:dyDescent="0.2">
      <c r="B64" s="112" t="s">
        <v>375</v>
      </c>
      <c r="C64" s="111">
        <v>536020</v>
      </c>
      <c r="D64" s="111">
        <v>542068</v>
      </c>
    </row>
    <row r="65" spans="2:5" x14ac:dyDescent="0.2">
      <c r="B65" s="112" t="s">
        <v>376</v>
      </c>
      <c r="C65" s="111">
        <v>69862.77</v>
      </c>
      <c r="D65" s="111">
        <v>28069</v>
      </c>
    </row>
    <row r="66" spans="2:5" x14ac:dyDescent="0.2">
      <c r="B66" s="112" t="s">
        <v>377</v>
      </c>
      <c r="C66" s="111">
        <v>129303101.93072732</v>
      </c>
      <c r="D66" s="111">
        <v>268908460.80435961</v>
      </c>
    </row>
    <row r="67" spans="2:5" x14ac:dyDescent="0.2">
      <c r="B67" s="118" t="s">
        <v>378</v>
      </c>
      <c r="C67" s="119">
        <f>SUM(C60:C66)</f>
        <v>269055858.80373138</v>
      </c>
      <c r="D67" s="119">
        <f>SUM(D60:D66)</f>
        <v>417449960.51796663</v>
      </c>
    </row>
    <row r="68" spans="2:5" ht="6.75" customHeight="1" x14ac:dyDescent="0.2">
      <c r="B68" s="114"/>
      <c r="C68" s="111"/>
      <c r="D68" s="111"/>
    </row>
    <row r="69" spans="2:5" x14ac:dyDescent="0.2">
      <c r="B69" s="115" t="s">
        <v>379</v>
      </c>
      <c r="C69" s="116">
        <f>C57+C67</f>
        <v>1029638966.8239999</v>
      </c>
      <c r="D69" s="116">
        <f>D57+D67</f>
        <v>992928788.81399989</v>
      </c>
    </row>
    <row r="70" spans="2:5" ht="5.25" customHeight="1" x14ac:dyDescent="0.2">
      <c r="B70" s="112"/>
      <c r="C70" s="111"/>
      <c r="D70" s="111"/>
    </row>
    <row r="71" spans="2:5" x14ac:dyDescent="0.2">
      <c r="B71" s="115" t="s">
        <v>380</v>
      </c>
      <c r="C71" s="116">
        <f>C46+C69</f>
        <v>3077079067.3469996</v>
      </c>
      <c r="D71" s="116">
        <f>D46+D69</f>
        <v>2730572052.1369996</v>
      </c>
    </row>
    <row r="77" spans="2:5" ht="15.75" x14ac:dyDescent="0.25">
      <c r="B77" s="504" t="s">
        <v>381</v>
      </c>
      <c r="C77" s="504"/>
      <c r="D77" s="504"/>
      <c r="E77" s="504"/>
    </row>
    <row r="78" spans="2:5" ht="15.75" x14ac:dyDescent="0.25">
      <c r="B78" s="504" t="s">
        <v>454</v>
      </c>
      <c r="C78" s="504"/>
      <c r="D78" s="504"/>
      <c r="E78" s="504"/>
    </row>
    <row r="80" spans="2:5" x14ac:dyDescent="0.2">
      <c r="B80" s="195"/>
      <c r="C80" s="195" t="s">
        <v>382</v>
      </c>
      <c r="D80" s="195" t="s">
        <v>382</v>
      </c>
    </row>
    <row r="81" spans="2:7" x14ac:dyDescent="0.2">
      <c r="B81" s="198" t="s">
        <v>383</v>
      </c>
      <c r="C81" s="199">
        <f>C13</f>
        <v>45657</v>
      </c>
      <c r="D81" s="199">
        <f>D13</f>
        <v>45291</v>
      </c>
      <c r="E81" s="121"/>
      <c r="G81" s="122"/>
    </row>
    <row r="82" spans="2:7" ht="15" x14ac:dyDescent="0.35">
      <c r="B82" s="123"/>
      <c r="C82" s="123"/>
      <c r="D82" s="124"/>
      <c r="E82" s="122"/>
      <c r="G82" s="122"/>
    </row>
    <row r="83" spans="2:7" x14ac:dyDescent="0.2">
      <c r="B83" s="122" t="s">
        <v>384</v>
      </c>
      <c r="C83" s="125">
        <v>1495531942.1400003</v>
      </c>
      <c r="D83" s="125">
        <v>1399298512.4900002</v>
      </c>
      <c r="E83" s="122"/>
      <c r="G83" s="122"/>
    </row>
    <row r="84" spans="2:7" x14ac:dyDescent="0.2">
      <c r="B84" s="122" t="s">
        <v>385</v>
      </c>
      <c r="C84" s="125">
        <v>11306208</v>
      </c>
      <c r="D84" s="125">
        <v>11101938.23</v>
      </c>
      <c r="E84" s="122"/>
      <c r="G84" s="122"/>
    </row>
    <row r="85" spans="2:7" x14ac:dyDescent="0.2">
      <c r="B85" s="122" t="s">
        <v>386</v>
      </c>
      <c r="C85" s="125">
        <v>5660951.2400000012</v>
      </c>
      <c r="D85" s="125">
        <v>43108123.390000001</v>
      </c>
      <c r="E85" s="122"/>
      <c r="G85" s="122"/>
    </row>
    <row r="86" spans="2:7" x14ac:dyDescent="0.2">
      <c r="B86" s="122" t="s">
        <v>387</v>
      </c>
      <c r="C86" s="125">
        <v>0</v>
      </c>
      <c r="D86" s="125">
        <v>0</v>
      </c>
      <c r="E86" s="122"/>
      <c r="G86" s="122"/>
    </row>
    <row r="87" spans="2:7" x14ac:dyDescent="0.2">
      <c r="B87" s="122" t="s">
        <v>388</v>
      </c>
      <c r="C87" s="125">
        <v>-37705200.990000002</v>
      </c>
      <c r="D87" s="125">
        <v>-39024007.789999999</v>
      </c>
      <c r="E87" s="122"/>
      <c r="G87" s="122"/>
    </row>
    <row r="88" spans="2:7" x14ac:dyDescent="0.2">
      <c r="B88" s="122" t="s">
        <v>389</v>
      </c>
      <c r="C88" s="125">
        <v>-11255841.42</v>
      </c>
      <c r="D88" s="125">
        <v>-76334264.859999999</v>
      </c>
      <c r="E88" s="122"/>
      <c r="G88" s="122"/>
    </row>
    <row r="89" spans="2:7" x14ac:dyDescent="0.2">
      <c r="B89" s="122" t="s">
        <v>390</v>
      </c>
      <c r="C89" s="125">
        <v>-567416669.69000006</v>
      </c>
      <c r="D89" s="125">
        <v>-456689427.76000005</v>
      </c>
      <c r="E89" s="122"/>
      <c r="G89" s="122"/>
    </row>
    <row r="90" spans="2:7" x14ac:dyDescent="0.2">
      <c r="B90" s="122" t="s">
        <v>391</v>
      </c>
      <c r="C90" s="125">
        <v>-169911094.95999998</v>
      </c>
      <c r="D90" s="125">
        <v>-161790447.88999999</v>
      </c>
      <c r="E90" s="122"/>
      <c r="G90" s="122"/>
    </row>
    <row r="91" spans="2:7" x14ac:dyDescent="0.2">
      <c r="B91" s="122" t="s">
        <v>392</v>
      </c>
      <c r="C91" s="125">
        <v>-153456356.72999999</v>
      </c>
      <c r="D91" s="125">
        <v>-145828657.48000002</v>
      </c>
      <c r="E91" s="122"/>
      <c r="G91" s="122"/>
    </row>
    <row r="92" spans="2:7" x14ac:dyDescent="0.2">
      <c r="B92" s="122" t="s">
        <v>393</v>
      </c>
      <c r="C92" s="125">
        <v>-42658980.189999998</v>
      </c>
      <c r="D92" s="125">
        <v>-38436453.170000002</v>
      </c>
      <c r="E92" s="122"/>
      <c r="G92" s="122"/>
    </row>
    <row r="93" spans="2:7" x14ac:dyDescent="0.2">
      <c r="B93" s="122" t="s">
        <v>394</v>
      </c>
      <c r="C93" s="125">
        <v>-370114513.51999998</v>
      </c>
      <c r="D93" s="125">
        <v>-368848660.29000002</v>
      </c>
      <c r="E93" s="122"/>
      <c r="G93" s="122"/>
    </row>
    <row r="94" spans="2:7" x14ac:dyDescent="0.2">
      <c r="B94" s="122" t="s">
        <v>395</v>
      </c>
      <c r="C94" s="125">
        <v>0</v>
      </c>
      <c r="D94" s="125">
        <v>0</v>
      </c>
      <c r="E94" s="122"/>
      <c r="G94" s="122"/>
    </row>
    <row r="95" spans="2:7" x14ac:dyDescent="0.2">
      <c r="B95" s="122" t="s">
        <v>396</v>
      </c>
      <c r="C95" s="125">
        <v>-42635203.899999999</v>
      </c>
      <c r="D95" s="125">
        <v>-52519517.109999999</v>
      </c>
      <c r="E95" s="122"/>
      <c r="G95" s="122"/>
    </row>
    <row r="96" spans="2:7" x14ac:dyDescent="0.2">
      <c r="B96" s="122" t="s">
        <v>397</v>
      </c>
      <c r="C96" s="125">
        <v>-23954539.060000002</v>
      </c>
      <c r="D96" s="125">
        <v>-20186453.600000001</v>
      </c>
      <c r="E96" s="122"/>
      <c r="G96" s="122"/>
    </row>
    <row r="97" spans="2:7" x14ac:dyDescent="0.2">
      <c r="B97" s="122" t="s">
        <v>398</v>
      </c>
      <c r="C97" s="125">
        <v>4608823.4399999995</v>
      </c>
      <c r="D97" s="125">
        <v>2587813.3199999998</v>
      </c>
      <c r="E97" s="122"/>
      <c r="G97" s="122"/>
    </row>
    <row r="98" spans="2:7" x14ac:dyDescent="0.2">
      <c r="B98" s="122" t="s">
        <v>399</v>
      </c>
      <c r="C98" s="125">
        <v>25757567.369999997</v>
      </c>
      <c r="D98" s="122">
        <v>0</v>
      </c>
      <c r="E98" s="122"/>
      <c r="G98" s="122"/>
    </row>
    <row r="99" spans="2:7" x14ac:dyDescent="0.2">
      <c r="B99" s="122" t="s">
        <v>400</v>
      </c>
      <c r="C99" s="125">
        <v>5427229.8799999999</v>
      </c>
      <c r="D99" s="125">
        <v>114510.2</v>
      </c>
      <c r="E99" s="122"/>
      <c r="G99" s="122"/>
    </row>
    <row r="100" spans="2:7" x14ac:dyDescent="0.2">
      <c r="B100" s="122" t="s">
        <v>401</v>
      </c>
      <c r="C100" s="125">
        <v>-67278215.890000001</v>
      </c>
      <c r="D100" s="125">
        <v>-46863483.210000001</v>
      </c>
      <c r="E100" s="122"/>
      <c r="G100" s="122"/>
    </row>
    <row r="101" spans="2:7" x14ac:dyDescent="0.2">
      <c r="B101" s="122" t="s">
        <v>402</v>
      </c>
      <c r="C101" s="125">
        <v>-41655928.320000008</v>
      </c>
      <c r="D101" s="125">
        <v>-37795707.640000001</v>
      </c>
      <c r="E101" s="122"/>
      <c r="G101" s="122"/>
    </row>
    <row r="102" spans="2:7" x14ac:dyDescent="0.2">
      <c r="B102" s="122" t="s">
        <v>403</v>
      </c>
      <c r="C102" s="125">
        <v>0</v>
      </c>
      <c r="D102" s="122">
        <v>0</v>
      </c>
      <c r="E102" s="122"/>
      <c r="G102" s="122"/>
    </row>
    <row r="103" spans="2:7" x14ac:dyDescent="0.2">
      <c r="B103" s="184" t="s">
        <v>521</v>
      </c>
      <c r="C103" s="122"/>
      <c r="D103" s="125">
        <v>-3068769.09</v>
      </c>
      <c r="E103" s="122"/>
      <c r="G103" s="122"/>
    </row>
    <row r="104" spans="2:7" x14ac:dyDescent="0.2">
      <c r="B104" s="126" t="s">
        <v>404</v>
      </c>
      <c r="C104" s="126">
        <f>SUM(C83:C103)</f>
        <v>20250177.400000155</v>
      </c>
      <c r="D104" s="126">
        <f>SUM(D83:D103)</f>
        <v>8825047.7400004677</v>
      </c>
      <c r="E104" s="122"/>
      <c r="G104" s="122"/>
    </row>
    <row r="105" spans="2:7" x14ac:dyDescent="0.2">
      <c r="B105" s="122" t="s">
        <v>405</v>
      </c>
      <c r="C105" s="125">
        <v>-11341449</v>
      </c>
      <c r="D105" s="125">
        <v>0</v>
      </c>
      <c r="E105" s="122"/>
      <c r="G105" s="122"/>
    </row>
    <row r="106" spans="2:7" x14ac:dyDescent="0.2">
      <c r="B106" s="122" t="s">
        <v>406</v>
      </c>
      <c r="C106" s="125">
        <v>-4427345.55</v>
      </c>
      <c r="D106" s="125">
        <v>6448755</v>
      </c>
      <c r="E106" s="122"/>
      <c r="G106" s="122"/>
    </row>
    <row r="107" spans="2:7" x14ac:dyDescent="0.2">
      <c r="B107" s="127"/>
      <c r="C107" s="127"/>
      <c r="D107" s="127"/>
      <c r="E107" s="127"/>
      <c r="G107" s="127"/>
    </row>
    <row r="108" spans="2:7" x14ac:dyDescent="0.2">
      <c r="B108" s="128" t="s">
        <v>407</v>
      </c>
      <c r="C108" s="128">
        <f>SUM(C105:C107)</f>
        <v>-15768794.550000001</v>
      </c>
      <c r="D108" s="128">
        <f>SUM(D105:D107)</f>
        <v>6448755</v>
      </c>
      <c r="E108" s="122"/>
      <c r="G108" s="122"/>
    </row>
    <row r="109" spans="2:7" x14ac:dyDescent="0.2">
      <c r="B109" s="122"/>
      <c r="C109" s="122"/>
      <c r="D109" s="122"/>
      <c r="E109" s="122"/>
      <c r="G109" s="122"/>
    </row>
    <row r="110" spans="2:7" x14ac:dyDescent="0.2">
      <c r="B110" s="126" t="s">
        <v>408</v>
      </c>
      <c r="C110" s="126">
        <f>SUM(C108,C104)</f>
        <v>4481382.8500001542</v>
      </c>
      <c r="D110" s="126">
        <f>SUM(D108,D104)</f>
        <v>15273802.740000468</v>
      </c>
      <c r="E110" s="122"/>
      <c r="G110" s="122"/>
    </row>
    <row r="111" spans="2:7" x14ac:dyDescent="0.2">
      <c r="B111" s="129"/>
      <c r="C111" s="129">
        <f>C108/C104</f>
        <v>-0.77869908191519743</v>
      </c>
      <c r="D111" s="129">
        <f>D108/D104</f>
        <v>0.73073315748427425</v>
      </c>
      <c r="E111" s="129"/>
      <c r="G111" s="129"/>
    </row>
    <row r="114" spans="1:5" x14ac:dyDescent="0.2">
      <c r="B114" s="502" t="s">
        <v>409</v>
      </c>
      <c r="C114" s="502"/>
      <c r="D114" s="502"/>
    </row>
    <row r="115" spans="1:5" ht="15" x14ac:dyDescent="0.25">
      <c r="B115" s="497" t="s">
        <v>454</v>
      </c>
      <c r="C115" s="497"/>
      <c r="D115" s="497"/>
      <c r="E115" s="130"/>
    </row>
    <row r="117" spans="1:5" ht="15" x14ac:dyDescent="0.25">
      <c r="B117" s="194"/>
      <c r="C117" s="195" t="s">
        <v>382</v>
      </c>
      <c r="D117" s="195" t="s">
        <v>382</v>
      </c>
      <c r="E117" s="130"/>
    </row>
    <row r="118" spans="1:5" x14ac:dyDescent="0.2">
      <c r="B118" s="196" t="s">
        <v>383</v>
      </c>
      <c r="C118" s="197">
        <f>C81</f>
        <v>45657</v>
      </c>
      <c r="D118" s="197">
        <f>D81</f>
        <v>45291</v>
      </c>
    </row>
    <row r="119" spans="1:5" x14ac:dyDescent="0.2">
      <c r="B119" s="132"/>
      <c r="C119" s="133"/>
      <c r="D119" s="134"/>
    </row>
    <row r="120" spans="1:5" ht="25.5" x14ac:dyDescent="0.2">
      <c r="A120" s="327" t="s">
        <v>465</v>
      </c>
      <c r="B120" s="135" t="s">
        <v>410</v>
      </c>
      <c r="C120" s="136"/>
      <c r="D120" s="131"/>
    </row>
    <row r="121" spans="1:5" x14ac:dyDescent="0.2">
      <c r="A121" s="102" t="s">
        <v>466</v>
      </c>
      <c r="B121" s="137"/>
      <c r="C121" s="136"/>
      <c r="D121" s="131"/>
    </row>
    <row r="122" spans="1:5" x14ac:dyDescent="0.2">
      <c r="B122" s="138" t="s">
        <v>411</v>
      </c>
      <c r="C122" s="139">
        <v>14299830.650000079</v>
      </c>
      <c r="D122" s="139">
        <v>8825047.9318448454</v>
      </c>
    </row>
    <row r="123" spans="1:5" x14ac:dyDescent="0.2">
      <c r="B123" s="131"/>
      <c r="C123" s="131"/>
      <c r="D123" s="131"/>
    </row>
    <row r="124" spans="1:5" x14ac:dyDescent="0.2">
      <c r="B124" s="140" t="s">
        <v>412</v>
      </c>
      <c r="C124" s="141">
        <v>154879222.19999999</v>
      </c>
      <c r="D124" s="141">
        <v>160633178.16999999</v>
      </c>
    </row>
    <row r="125" spans="1:5" x14ac:dyDescent="0.2">
      <c r="B125" s="142"/>
      <c r="C125" s="131"/>
      <c r="D125" s="131"/>
    </row>
    <row r="126" spans="1:5" x14ac:dyDescent="0.2">
      <c r="A126" s="326" t="s">
        <v>468</v>
      </c>
      <c r="B126" s="142" t="s">
        <v>413</v>
      </c>
      <c r="C126" s="143">
        <v>41575657.759999998</v>
      </c>
      <c r="D126" s="143">
        <v>33872110.089999996</v>
      </c>
    </row>
    <row r="127" spans="1:5" x14ac:dyDescent="0.2">
      <c r="A127" s="326" t="s">
        <v>470</v>
      </c>
      <c r="B127" s="142" t="s">
        <v>414</v>
      </c>
      <c r="C127" s="143">
        <v>0</v>
      </c>
      <c r="D127" s="143">
        <v>-13972231</v>
      </c>
    </row>
    <row r="128" spans="1:5" x14ac:dyDescent="0.2">
      <c r="A128" s="326" t="s">
        <v>471</v>
      </c>
      <c r="B128" s="142" t="s">
        <v>415</v>
      </c>
      <c r="C128" s="143">
        <v>-5034179.9600000009</v>
      </c>
      <c r="D128" s="143">
        <v>-114510.44000000002</v>
      </c>
    </row>
    <row r="129" spans="1:5" x14ac:dyDescent="0.2">
      <c r="A129" s="326" t="s">
        <v>472</v>
      </c>
      <c r="B129" s="142" t="s">
        <v>457</v>
      </c>
      <c r="C129" s="143">
        <v>0</v>
      </c>
      <c r="D129" s="143">
        <v>0</v>
      </c>
    </row>
    <row r="130" spans="1:5" x14ac:dyDescent="0.2">
      <c r="A130" s="326" t="s">
        <v>473</v>
      </c>
      <c r="B130" s="142" t="s">
        <v>416</v>
      </c>
      <c r="C130" s="143">
        <v>-4670729.62</v>
      </c>
      <c r="D130" s="143">
        <v>-4567194.1399999997</v>
      </c>
    </row>
    <row r="131" spans="1:5" x14ac:dyDescent="0.2">
      <c r="A131" s="326" t="s">
        <v>615</v>
      </c>
      <c r="B131" s="142" t="s">
        <v>417</v>
      </c>
      <c r="C131" s="143">
        <v>1316379.3400000001</v>
      </c>
      <c r="D131" s="143">
        <v>394895.54</v>
      </c>
    </row>
    <row r="132" spans="1:5" x14ac:dyDescent="0.2">
      <c r="A132" s="326" t="s">
        <v>616</v>
      </c>
      <c r="B132" s="142" t="s">
        <v>418</v>
      </c>
      <c r="C132" s="143">
        <v>-211777.58999999997</v>
      </c>
      <c r="D132" s="143">
        <v>-30169543.350000001</v>
      </c>
    </row>
    <row r="133" spans="1:5" x14ac:dyDescent="0.2">
      <c r="A133" s="326" t="s">
        <v>617</v>
      </c>
      <c r="B133" s="142" t="s">
        <v>458</v>
      </c>
      <c r="C133" s="143">
        <v>-26403005.399999999</v>
      </c>
      <c r="D133" s="143">
        <v>0</v>
      </c>
    </row>
    <row r="134" spans="1:5" x14ac:dyDescent="0.2">
      <c r="A134" s="326" t="s">
        <v>618</v>
      </c>
      <c r="B134" s="142" t="s">
        <v>419</v>
      </c>
      <c r="C134" s="143">
        <v>-341731.14000000583</v>
      </c>
      <c r="D134" s="143">
        <v>5670596.4499999769</v>
      </c>
    </row>
    <row r="135" spans="1:5" x14ac:dyDescent="0.2">
      <c r="A135" s="326" t="s">
        <v>476</v>
      </c>
      <c r="B135" s="144" t="s">
        <v>420</v>
      </c>
      <c r="C135" s="143">
        <v>-6471625.7300000004</v>
      </c>
      <c r="D135" s="143">
        <v>-1376569.6099999994</v>
      </c>
    </row>
    <row r="136" spans="1:5" x14ac:dyDescent="0.2">
      <c r="A136" s="326" t="s">
        <v>619</v>
      </c>
      <c r="B136" s="144" t="s">
        <v>522</v>
      </c>
      <c r="C136" s="143">
        <v>0</v>
      </c>
      <c r="D136" s="143">
        <v>0</v>
      </c>
    </row>
    <row r="137" spans="1:5" x14ac:dyDescent="0.2">
      <c r="A137" s="326" t="s">
        <v>480</v>
      </c>
      <c r="B137" s="142" t="s">
        <v>421</v>
      </c>
      <c r="C137" s="143">
        <v>153456356.73000002</v>
      </c>
      <c r="D137" s="143">
        <v>145828657.48000002</v>
      </c>
    </row>
    <row r="138" spans="1:5" x14ac:dyDescent="0.2">
      <c r="A138" s="325"/>
      <c r="B138" s="142" t="s">
        <v>422</v>
      </c>
      <c r="C138" s="143">
        <v>-66942.899999999994</v>
      </c>
      <c r="D138" s="143">
        <v>64243.150000000081</v>
      </c>
    </row>
    <row r="139" spans="1:5" x14ac:dyDescent="0.2">
      <c r="A139" s="325"/>
      <c r="B139" s="142" t="s">
        <v>459</v>
      </c>
      <c r="C139" s="143">
        <v>0</v>
      </c>
      <c r="D139" s="143">
        <v>0</v>
      </c>
      <c r="E139" s="146"/>
    </row>
    <row r="140" spans="1:5" x14ac:dyDescent="0.2">
      <c r="A140" s="325"/>
      <c r="B140" s="142" t="s">
        <v>423</v>
      </c>
      <c r="C140" s="143">
        <v>3176129.23</v>
      </c>
      <c r="D140" s="143">
        <v>23387870.77</v>
      </c>
      <c r="E140" s="146"/>
    </row>
    <row r="141" spans="1:5" x14ac:dyDescent="0.2">
      <c r="A141" s="325"/>
      <c r="B141" s="142" t="s">
        <v>460</v>
      </c>
      <c r="C141" s="143">
        <v>0</v>
      </c>
      <c r="D141" s="143">
        <v>3068769.09</v>
      </c>
      <c r="E141" s="146"/>
    </row>
    <row r="142" spans="1:5" x14ac:dyDescent="0.2">
      <c r="B142" s="142" t="s">
        <v>424</v>
      </c>
      <c r="C142" s="143">
        <v>-1445308.52</v>
      </c>
      <c r="D142" s="143">
        <v>-1453915.86</v>
      </c>
      <c r="E142" s="146"/>
    </row>
    <row r="143" spans="1:5" x14ac:dyDescent="0.2">
      <c r="B143" s="142" t="s">
        <v>425</v>
      </c>
      <c r="C143" s="143">
        <v>0</v>
      </c>
      <c r="D143" s="143">
        <v>0</v>
      </c>
      <c r="E143" s="146"/>
    </row>
    <row r="144" spans="1:5" x14ac:dyDescent="0.2">
      <c r="B144" s="142" t="s">
        <v>357</v>
      </c>
      <c r="C144" s="143">
        <v>0</v>
      </c>
      <c r="D144" s="143">
        <v>0</v>
      </c>
      <c r="E144" s="146"/>
    </row>
    <row r="145" spans="2:5" x14ac:dyDescent="0.2">
      <c r="B145" s="142"/>
      <c r="C145" s="147">
        <f>C124+C122</f>
        <v>169179052.85000005</v>
      </c>
      <c r="D145" s="147">
        <f>D124+D122</f>
        <v>169458226.10184485</v>
      </c>
      <c r="E145" s="146"/>
    </row>
    <row r="146" spans="2:5" x14ac:dyDescent="0.2">
      <c r="B146" s="142"/>
      <c r="C146" s="148"/>
      <c r="D146" s="148"/>
      <c r="E146" s="146"/>
    </row>
    <row r="147" spans="2:5" x14ac:dyDescent="0.2">
      <c r="B147" s="140" t="s">
        <v>426</v>
      </c>
      <c r="C147" s="148"/>
      <c r="D147" s="148"/>
      <c r="E147" s="146"/>
    </row>
    <row r="148" spans="2:5" x14ac:dyDescent="0.2">
      <c r="B148" s="142" t="s">
        <v>427</v>
      </c>
      <c r="C148" s="185">
        <v>12996452.430000003</v>
      </c>
      <c r="D148" s="145">
        <v>94939685.693499997</v>
      </c>
      <c r="E148" s="146"/>
    </row>
    <row r="149" spans="2:5" x14ac:dyDescent="0.2">
      <c r="B149" s="142" t="s">
        <v>428</v>
      </c>
      <c r="C149" s="185">
        <v>-45557515.650000043</v>
      </c>
      <c r="D149" s="145">
        <v>72126165.598255217</v>
      </c>
      <c r="E149" s="146"/>
    </row>
    <row r="150" spans="2:5" x14ac:dyDescent="0.2">
      <c r="B150" s="142" t="s">
        <v>429</v>
      </c>
      <c r="C150" s="185">
        <v>-21021000.960000113</v>
      </c>
      <c r="D150" s="145">
        <v>-61104124.656800054</v>
      </c>
      <c r="E150" s="146"/>
    </row>
    <row r="151" spans="2:5" x14ac:dyDescent="0.2">
      <c r="B151" s="142" t="s">
        <v>430</v>
      </c>
      <c r="C151" s="185">
        <v>0</v>
      </c>
      <c r="D151" s="145">
        <v>0</v>
      </c>
      <c r="E151" s="146"/>
    </row>
    <row r="152" spans="2:5" x14ac:dyDescent="0.2">
      <c r="B152" s="142" t="s">
        <v>431</v>
      </c>
      <c r="C152" s="162">
        <v>0</v>
      </c>
      <c r="D152" s="143">
        <v>0</v>
      </c>
    </row>
    <row r="153" spans="2:5" x14ac:dyDescent="0.2">
      <c r="B153" s="142"/>
      <c r="C153" s="131"/>
      <c r="D153" s="131"/>
    </row>
    <row r="154" spans="2:5" x14ac:dyDescent="0.2">
      <c r="B154" s="135" t="s">
        <v>432</v>
      </c>
      <c r="C154" s="149">
        <f>SUM(C148:C153)+C145</f>
        <v>115596988.6699999</v>
      </c>
      <c r="D154" s="149">
        <f>SUM(D148:D153)+D145</f>
        <v>275419952.73679996</v>
      </c>
    </row>
    <row r="155" spans="2:5" x14ac:dyDescent="0.2">
      <c r="B155" s="142"/>
      <c r="C155" s="131"/>
      <c r="D155" s="131"/>
    </row>
    <row r="156" spans="2:5" x14ac:dyDescent="0.2">
      <c r="B156" s="142" t="s">
        <v>433</v>
      </c>
      <c r="C156" s="143">
        <v>-42184377.340000004</v>
      </c>
      <c r="D156" s="143">
        <v>-32905511.509999998</v>
      </c>
    </row>
    <row r="157" spans="2:5" x14ac:dyDescent="0.2">
      <c r="B157" s="142"/>
      <c r="C157" s="131"/>
      <c r="D157" s="131"/>
    </row>
    <row r="158" spans="2:5" x14ac:dyDescent="0.2">
      <c r="B158" s="135" t="s">
        <v>434</v>
      </c>
      <c r="C158" s="149">
        <f>C154+C156</f>
        <v>73412611.329999894</v>
      </c>
      <c r="D158" s="149">
        <f>D154+D156</f>
        <v>242514441.22679996</v>
      </c>
    </row>
    <row r="159" spans="2:5" x14ac:dyDescent="0.2">
      <c r="B159" s="142"/>
      <c r="C159" s="131"/>
      <c r="D159" s="131"/>
    </row>
    <row r="160" spans="2:5" x14ac:dyDescent="0.2">
      <c r="B160" s="135" t="s">
        <v>435</v>
      </c>
      <c r="C160" s="131"/>
      <c r="D160" s="131"/>
    </row>
    <row r="161" spans="2:4" x14ac:dyDescent="0.2">
      <c r="B161" s="142"/>
      <c r="C161" s="131"/>
      <c r="D161" s="131"/>
    </row>
    <row r="162" spans="2:4" x14ac:dyDescent="0.2">
      <c r="B162" s="142" t="s">
        <v>436</v>
      </c>
      <c r="C162" s="143">
        <v>4670729.62</v>
      </c>
      <c r="D162" s="143">
        <v>4567194.1399999997</v>
      </c>
    </row>
    <row r="163" spans="2:4" x14ac:dyDescent="0.2">
      <c r="B163" s="142" t="s">
        <v>437</v>
      </c>
      <c r="C163" s="143">
        <v>163748.9</v>
      </c>
      <c r="D163" s="143">
        <v>0</v>
      </c>
    </row>
    <row r="164" spans="2:4" x14ac:dyDescent="0.2">
      <c r="B164" s="142" t="s">
        <v>438</v>
      </c>
      <c r="C164" s="143">
        <v>0</v>
      </c>
      <c r="D164" s="143">
        <v>0</v>
      </c>
    </row>
    <row r="165" spans="2:4" x14ac:dyDescent="0.2">
      <c r="B165" s="142" t="s">
        <v>439</v>
      </c>
      <c r="C165" s="143">
        <v>-85629781.830000117</v>
      </c>
      <c r="D165" s="143">
        <v>-231860856.80999991</v>
      </c>
    </row>
    <row r="166" spans="2:4" x14ac:dyDescent="0.2">
      <c r="B166" s="142" t="s">
        <v>440</v>
      </c>
      <c r="C166" s="143">
        <v>0</v>
      </c>
      <c r="D166" s="143"/>
    </row>
    <row r="167" spans="2:4" x14ac:dyDescent="0.2">
      <c r="B167" s="142" t="s">
        <v>441</v>
      </c>
      <c r="C167" s="143">
        <v>0</v>
      </c>
      <c r="D167" s="143"/>
    </row>
    <row r="168" spans="2:4" x14ac:dyDescent="0.2">
      <c r="B168" s="160" t="s">
        <v>523</v>
      </c>
      <c r="C168" s="143">
        <v>-20000</v>
      </c>
      <c r="D168" s="143">
        <v>0</v>
      </c>
    </row>
    <row r="169" spans="2:4" x14ac:dyDescent="0.2">
      <c r="B169" s="160" t="s">
        <v>464</v>
      </c>
      <c r="C169" s="143">
        <v>-4104622.5000000009</v>
      </c>
      <c r="D169" s="143">
        <v>0</v>
      </c>
    </row>
    <row r="170" spans="2:4" x14ac:dyDescent="0.2">
      <c r="B170" s="142"/>
      <c r="C170" s="131"/>
      <c r="D170" s="131"/>
    </row>
    <row r="171" spans="2:4" x14ac:dyDescent="0.2">
      <c r="B171" s="135" t="s">
        <v>442</v>
      </c>
      <c r="C171" s="149">
        <f>SUM(C162:C170)</f>
        <v>-84919925.810000122</v>
      </c>
      <c r="D171" s="149">
        <f>SUM(D162:D170)</f>
        <v>-227293662.66999993</v>
      </c>
    </row>
    <row r="172" spans="2:4" x14ac:dyDescent="0.2">
      <c r="B172" s="142"/>
      <c r="C172" s="131"/>
      <c r="D172" s="131"/>
    </row>
    <row r="173" spans="2:4" x14ac:dyDescent="0.2">
      <c r="B173" s="135" t="s">
        <v>443</v>
      </c>
      <c r="C173" s="131"/>
      <c r="D173" s="131"/>
    </row>
    <row r="174" spans="2:4" x14ac:dyDescent="0.2">
      <c r="B174" s="142"/>
      <c r="C174" s="150"/>
      <c r="D174" s="131"/>
    </row>
    <row r="175" spans="2:4" x14ac:dyDescent="0.2">
      <c r="B175" s="142" t="s">
        <v>444</v>
      </c>
      <c r="C175" s="143">
        <v>66172869.840000004</v>
      </c>
      <c r="D175" s="143">
        <v>191203955.72</v>
      </c>
    </row>
    <row r="176" spans="2:4" x14ac:dyDescent="0.2">
      <c r="B176" s="142" t="s">
        <v>445</v>
      </c>
      <c r="C176" s="143">
        <v>-7889956.4199999999</v>
      </c>
      <c r="D176" s="143">
        <v>-9300403.9799999967</v>
      </c>
    </row>
    <row r="177" spans="2:4" x14ac:dyDescent="0.2">
      <c r="B177" s="142" t="s">
        <v>446</v>
      </c>
      <c r="C177" s="143">
        <v>-7185.7900000000373</v>
      </c>
      <c r="D177" s="143">
        <v>-38341338.960000001</v>
      </c>
    </row>
    <row r="178" spans="2:4" x14ac:dyDescent="0.2">
      <c r="B178" s="142" t="s">
        <v>447</v>
      </c>
      <c r="C178" s="143">
        <v>-74641742.939999998</v>
      </c>
      <c r="D178" s="143">
        <v>-58097041.93</v>
      </c>
    </row>
    <row r="179" spans="2:4" x14ac:dyDescent="0.2">
      <c r="B179" s="142" t="s">
        <v>448</v>
      </c>
      <c r="C179" s="143">
        <v>-33388770.41</v>
      </c>
      <c r="D179" s="143">
        <v>-321502.53000000119</v>
      </c>
    </row>
    <row r="180" spans="2:4" x14ac:dyDescent="0.2">
      <c r="B180" s="135" t="s">
        <v>449</v>
      </c>
      <c r="C180" s="149">
        <f>SUM(C175:C179)</f>
        <v>-49754785.719999999</v>
      </c>
      <c r="D180" s="149">
        <f>SUM(D175:D179)</f>
        <v>85143668.319999993</v>
      </c>
    </row>
    <row r="181" spans="2:4" x14ac:dyDescent="0.2">
      <c r="B181" s="142"/>
      <c r="C181" s="143"/>
      <c r="D181" s="131"/>
    </row>
    <row r="182" spans="2:4" x14ac:dyDescent="0.2">
      <c r="B182" s="135" t="s">
        <v>450</v>
      </c>
      <c r="C182" s="152">
        <f>C180+C171+C158</f>
        <v>-61262100.200000226</v>
      </c>
      <c r="D182" s="149">
        <f>D180+D171+D158</f>
        <v>100364446.87680003</v>
      </c>
    </row>
    <row r="183" spans="2:4" x14ac:dyDescent="0.2">
      <c r="B183" s="142"/>
      <c r="C183" s="151"/>
      <c r="D183" s="131"/>
    </row>
    <row r="184" spans="2:4" x14ac:dyDescent="0.2">
      <c r="B184" s="135" t="s">
        <v>451</v>
      </c>
      <c r="C184" s="152">
        <f>D188</f>
        <v>139761858.71680003</v>
      </c>
      <c r="D184" s="149">
        <v>40466919</v>
      </c>
    </row>
    <row r="185" spans="2:4" x14ac:dyDescent="0.2">
      <c r="B185" s="135"/>
      <c r="C185" s="153"/>
      <c r="D185" s="154"/>
    </row>
    <row r="186" spans="2:4" x14ac:dyDescent="0.2">
      <c r="B186" s="142" t="s">
        <v>452</v>
      </c>
      <c r="C186" s="155">
        <v>331744.93000000529</v>
      </c>
      <c r="D186" s="156">
        <v>-1069507.1599999974</v>
      </c>
    </row>
    <row r="187" spans="2:4" x14ac:dyDescent="0.2">
      <c r="B187" s="142"/>
      <c r="C187" s="151"/>
      <c r="D187" s="131"/>
    </row>
    <row r="188" spans="2:4" x14ac:dyDescent="0.2">
      <c r="B188" s="157" t="s">
        <v>453</v>
      </c>
      <c r="C188" s="158">
        <v>78831502.931999981</v>
      </c>
      <c r="D188" s="149">
        <f>D182+D184+D186</f>
        <v>139761858.71680003</v>
      </c>
    </row>
    <row r="189" spans="2:4" x14ac:dyDescent="0.2">
      <c r="B189" s="131"/>
      <c r="C189" s="131"/>
      <c r="D189" s="131"/>
    </row>
  </sheetData>
  <mergeCells count="7">
    <mergeCell ref="B115:D115"/>
    <mergeCell ref="B5:E5"/>
    <mergeCell ref="B8:E8"/>
    <mergeCell ref="B9:E9"/>
    <mergeCell ref="B77:E77"/>
    <mergeCell ref="B78:E78"/>
    <mergeCell ref="B114:D114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2:AV276"/>
  <sheetViews>
    <sheetView topLeftCell="A71" zoomScale="78" zoomScaleNormal="78" workbookViewId="0">
      <selection activeCell="C83" sqref="C83:F83"/>
    </sheetView>
  </sheetViews>
  <sheetFormatPr defaultRowHeight="12.75" x14ac:dyDescent="0.2"/>
  <cols>
    <col min="1" max="1" width="0.140625" customWidth="1"/>
    <col min="2" max="2" width="29.85546875" customWidth="1"/>
    <col min="3" max="3" width="63.28515625" customWidth="1"/>
    <col min="4" max="4" width="9.140625" style="34"/>
    <col min="5" max="5" width="21" customWidth="1"/>
    <col min="6" max="6" width="18.85546875" customWidth="1"/>
    <col min="8" max="8" width="18.28515625" customWidth="1"/>
    <col min="9" max="9" width="18" customWidth="1"/>
    <col min="10" max="10" width="15.85546875" customWidth="1"/>
    <col min="11" max="11" width="16.140625" customWidth="1"/>
    <col min="14" max="14" width="34" customWidth="1"/>
    <col min="15" max="15" width="25.28515625" customWidth="1"/>
  </cols>
  <sheetData>
    <row r="2" spans="1:48" s="1" customFormat="1" x14ac:dyDescent="0.2">
      <c r="C2" s="2" t="s">
        <v>0</v>
      </c>
      <c r="D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6"/>
      <c r="AH2" s="7"/>
      <c r="AI2" s="5"/>
      <c r="AJ2" s="5"/>
      <c r="AK2" s="5"/>
      <c r="AL2" s="5"/>
      <c r="AM2" s="5"/>
      <c r="AN2" s="5"/>
    </row>
    <row r="3" spans="1:48" s="1" customFormat="1" x14ac:dyDescent="0.2">
      <c r="D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/>
      <c r="AD3" s="5"/>
      <c r="AE3" s="5"/>
      <c r="AF3" s="5"/>
      <c r="AG3" s="6"/>
      <c r="AH3" s="7"/>
      <c r="AI3" s="5"/>
      <c r="AJ3" s="5"/>
      <c r="AK3" s="5"/>
      <c r="AL3" s="5"/>
      <c r="AM3" s="5"/>
      <c r="AN3" s="5"/>
    </row>
    <row r="4" spans="1:48" s="1" customFormat="1" ht="13.5" x14ac:dyDescent="0.2">
      <c r="C4" s="186" t="s">
        <v>1</v>
      </c>
      <c r="D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5"/>
      <c r="AE4" s="5"/>
      <c r="AF4" s="5"/>
      <c r="AG4" s="6"/>
      <c r="AH4" s="7"/>
      <c r="AI4" s="5"/>
      <c r="AJ4" s="5"/>
      <c r="AK4" s="5"/>
      <c r="AL4" s="5"/>
      <c r="AM4" s="5"/>
      <c r="AN4" s="5"/>
    </row>
    <row r="5" spans="1:48" s="1" customFormat="1" ht="28.5" customHeight="1" x14ac:dyDescent="0.2">
      <c r="C5" s="187" t="s">
        <v>524</v>
      </c>
      <c r="D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5"/>
      <c r="AE5" s="5"/>
      <c r="AF5" s="5"/>
      <c r="AG5" s="6"/>
      <c r="AH5" s="7"/>
      <c r="AI5" s="5"/>
      <c r="AJ5" s="5"/>
      <c r="AK5" s="5"/>
      <c r="AL5" s="5"/>
      <c r="AM5" s="5"/>
      <c r="AN5" s="5"/>
    </row>
    <row r="6" spans="1:48" s="1" customFormat="1" ht="13.5" x14ac:dyDescent="0.2">
      <c r="C6" s="186" t="s">
        <v>2</v>
      </c>
      <c r="D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5"/>
      <c r="AE6" s="5"/>
      <c r="AF6" s="5"/>
      <c r="AG6" s="6"/>
      <c r="AH6" s="7"/>
      <c r="AI6" s="5"/>
      <c r="AJ6" s="5"/>
      <c r="AK6" s="5"/>
      <c r="AL6" s="5"/>
      <c r="AM6" s="5"/>
      <c r="AN6" s="5"/>
    </row>
    <row r="7" spans="1:48" s="1" customFormat="1" x14ac:dyDescent="0.2">
      <c r="C7" s="188" t="s">
        <v>3</v>
      </c>
      <c r="D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D7" s="5"/>
      <c r="AE7" s="5"/>
      <c r="AF7" s="5"/>
      <c r="AG7" s="6"/>
      <c r="AH7" s="7"/>
      <c r="AI7" s="5"/>
      <c r="AJ7" s="5"/>
      <c r="AK7" s="5"/>
      <c r="AL7" s="5"/>
      <c r="AM7" s="5"/>
      <c r="AN7" s="5"/>
    </row>
    <row r="8" spans="1:48" s="1" customFormat="1" x14ac:dyDescent="0.2">
      <c r="D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D8" s="5"/>
      <c r="AE8" s="5"/>
      <c r="AF8" s="5"/>
      <c r="AG8" s="6"/>
      <c r="AH8" s="7"/>
      <c r="AI8" s="5"/>
      <c r="AJ8" s="5"/>
      <c r="AK8" s="5"/>
      <c r="AL8" s="5"/>
      <c r="AM8" s="5"/>
      <c r="AN8" s="5"/>
    </row>
    <row r="9" spans="1:48" ht="33" customHeight="1" x14ac:dyDescent="0.2">
      <c r="A9" s="1"/>
      <c r="B9" s="1"/>
      <c r="C9" s="488" t="s">
        <v>526</v>
      </c>
      <c r="D9" s="488"/>
      <c r="E9" s="488"/>
      <c r="F9" s="48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48" x14ac:dyDescent="0.2">
      <c r="A10" s="1"/>
      <c r="B10" s="1"/>
      <c r="C10" s="489" t="s">
        <v>4</v>
      </c>
      <c r="D10" s="489"/>
      <c r="E10" s="489"/>
      <c r="F10" s="48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48" x14ac:dyDescent="0.2">
      <c r="A11" s="1"/>
      <c r="B11" s="1"/>
      <c r="C11" s="490" t="s">
        <v>120</v>
      </c>
      <c r="D11" s="490"/>
      <c r="E11" s="490"/>
      <c r="F11" s="49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48" x14ac:dyDescent="0.2">
      <c r="A12" s="1"/>
      <c r="B12" s="1"/>
      <c r="C12" s="35" t="s">
        <v>121</v>
      </c>
      <c r="D12" s="10"/>
      <c r="E12" s="10"/>
      <c r="F12" s="10"/>
      <c r="G12" s="10"/>
      <c r="H12" s="10"/>
      <c r="I12" s="10"/>
      <c r="J12" s="10"/>
      <c r="K12" s="10"/>
      <c r="L12" s="10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48" s="1" customFormat="1" x14ac:dyDescent="0.2">
      <c r="C13" s="1" t="s">
        <v>5</v>
      </c>
      <c r="D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D13" s="5"/>
      <c r="AE13" s="5"/>
      <c r="AF13" s="5"/>
      <c r="AG13" s="6"/>
      <c r="AH13" s="7"/>
      <c r="AI13" s="5"/>
      <c r="AJ13" s="5"/>
      <c r="AK13" s="5"/>
      <c r="AL13" s="5"/>
      <c r="AM13" s="5"/>
      <c r="AN13" s="5"/>
    </row>
    <row r="14" spans="1:48" s="1" customFormat="1" ht="13.5" thickBot="1" x14ac:dyDescent="0.25">
      <c r="C14" s="13"/>
      <c r="D14" s="3"/>
      <c r="F14" s="3"/>
      <c r="G14" s="3"/>
      <c r="H14" s="3"/>
      <c r="I14" s="3"/>
      <c r="J14" s="3"/>
      <c r="K14" s="3"/>
      <c r="L14" s="3"/>
      <c r="M14" s="3"/>
      <c r="N14" s="189" t="s">
        <v>525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D14" s="5"/>
      <c r="AE14" s="5"/>
      <c r="AF14" s="5"/>
      <c r="AG14" s="6"/>
      <c r="AH14" s="7"/>
      <c r="AI14" s="5"/>
      <c r="AJ14" s="5"/>
      <c r="AK14" s="5"/>
      <c r="AL14" s="5"/>
      <c r="AM14" s="5"/>
      <c r="AN14" s="5"/>
      <c r="AV14" s="12"/>
    </row>
    <row r="15" spans="1:48" x14ac:dyDescent="0.2">
      <c r="C15" s="491" t="s">
        <v>6</v>
      </c>
      <c r="D15" s="493" t="s">
        <v>7</v>
      </c>
      <c r="E15" s="506" t="s">
        <v>8</v>
      </c>
      <c r="F15" s="496"/>
    </row>
    <row r="16" spans="1:48" ht="13.5" thickBot="1" x14ac:dyDescent="0.25">
      <c r="C16" s="492"/>
      <c r="D16" s="494"/>
      <c r="E16" s="76">
        <v>45292</v>
      </c>
      <c r="F16" s="103">
        <v>45657</v>
      </c>
    </row>
    <row r="17" spans="3:9" ht="8.25" customHeight="1" x14ac:dyDescent="0.2">
      <c r="C17" s="11"/>
      <c r="D17" s="14"/>
      <c r="E17" s="15"/>
      <c r="F17" s="15"/>
    </row>
    <row r="18" spans="3:9" x14ac:dyDescent="0.2">
      <c r="C18" s="16" t="s">
        <v>9</v>
      </c>
      <c r="D18" s="17"/>
      <c r="E18" s="18"/>
      <c r="F18" s="18"/>
    </row>
    <row r="19" spans="3:9" ht="15" x14ac:dyDescent="0.2">
      <c r="C19" s="19" t="s">
        <v>10</v>
      </c>
      <c r="D19" s="17" t="s">
        <v>11</v>
      </c>
      <c r="E19" s="26">
        <v>118212264</v>
      </c>
      <c r="F19" s="20">
        <v>110042798</v>
      </c>
    </row>
    <row r="20" spans="3:9" ht="15" x14ac:dyDescent="0.2">
      <c r="C20" s="19" t="s">
        <v>12</v>
      </c>
      <c r="D20" s="17" t="s">
        <v>13</v>
      </c>
      <c r="E20" s="36">
        <v>1989626525</v>
      </c>
      <c r="F20" s="20">
        <v>2363763517</v>
      </c>
    </row>
    <row r="21" spans="3:9" ht="15" x14ac:dyDescent="0.2">
      <c r="C21" s="19" t="s">
        <v>122</v>
      </c>
      <c r="D21" s="17" t="s">
        <v>14</v>
      </c>
      <c r="E21" s="36">
        <v>0</v>
      </c>
      <c r="F21" s="20">
        <v>0</v>
      </c>
    </row>
    <row r="22" spans="3:9" ht="21" customHeight="1" x14ac:dyDescent="0.2">
      <c r="C22" s="19" t="s">
        <v>123</v>
      </c>
      <c r="D22" s="17" t="s">
        <v>16</v>
      </c>
      <c r="E22" s="20">
        <v>16900411</v>
      </c>
      <c r="F22" s="20">
        <v>10468421</v>
      </c>
    </row>
    <row r="23" spans="3:9" ht="15" x14ac:dyDescent="0.2">
      <c r="C23" s="19" t="s">
        <v>124</v>
      </c>
      <c r="D23" s="17" t="s">
        <v>19</v>
      </c>
      <c r="E23" s="20">
        <v>72879694</v>
      </c>
      <c r="F23" s="20">
        <v>83351107</v>
      </c>
    </row>
    <row r="24" spans="3:9" ht="14.25" x14ac:dyDescent="0.2">
      <c r="C24" s="82" t="s">
        <v>15</v>
      </c>
      <c r="D24" s="79" t="s">
        <v>21</v>
      </c>
      <c r="E24" s="80">
        <f>E19+E20+E21+E22+E23</f>
        <v>2197618894</v>
      </c>
      <c r="F24" s="80">
        <f>F19+F20+F21+F22+F23</f>
        <v>2567625843</v>
      </c>
      <c r="H24" s="125"/>
      <c r="I24" s="127"/>
    </row>
    <row r="25" spans="3:9" ht="15" x14ac:dyDescent="0.2">
      <c r="C25" s="16" t="s">
        <v>17</v>
      </c>
      <c r="D25" s="17"/>
      <c r="E25" s="20"/>
      <c r="F25" s="20"/>
    </row>
    <row r="26" spans="3:9" ht="15" x14ac:dyDescent="0.2">
      <c r="C26" s="19" t="s">
        <v>18</v>
      </c>
      <c r="D26" s="17" t="s">
        <v>23</v>
      </c>
      <c r="E26" s="21">
        <v>144440401</v>
      </c>
      <c r="F26" s="20">
        <v>137979558</v>
      </c>
      <c r="H26" s="125"/>
      <c r="I26" s="28"/>
    </row>
    <row r="27" spans="3:9" ht="15" x14ac:dyDescent="0.2">
      <c r="C27" s="19" t="s">
        <v>20</v>
      </c>
      <c r="D27" s="17" t="s">
        <v>25</v>
      </c>
      <c r="E27" s="21">
        <v>248177251</v>
      </c>
      <c r="F27" s="21">
        <v>283826173</v>
      </c>
      <c r="H27" s="28"/>
      <c r="I27" s="28"/>
    </row>
    <row r="28" spans="3:9" ht="15" x14ac:dyDescent="0.2">
      <c r="C28" s="19" t="s">
        <v>22</v>
      </c>
      <c r="D28" s="17" t="s">
        <v>26</v>
      </c>
      <c r="E28" s="23">
        <v>0</v>
      </c>
      <c r="F28" s="20">
        <v>0</v>
      </c>
      <c r="H28" s="125"/>
      <c r="I28" s="28"/>
    </row>
    <row r="29" spans="3:9" ht="15" x14ac:dyDescent="0.2">
      <c r="C29" s="19" t="s">
        <v>24</v>
      </c>
      <c r="D29" s="17" t="s">
        <v>28</v>
      </c>
      <c r="E29" s="23">
        <v>139761858</v>
      </c>
      <c r="F29" s="20">
        <v>78831503</v>
      </c>
      <c r="H29" s="125"/>
      <c r="I29" s="28"/>
    </row>
    <row r="30" spans="3:9" ht="14.25" x14ac:dyDescent="0.2">
      <c r="C30" s="82" t="s">
        <v>125</v>
      </c>
      <c r="D30" s="79" t="s">
        <v>30</v>
      </c>
      <c r="E30" s="80">
        <f>E26+E27+E28+E29</f>
        <v>532379510</v>
      </c>
      <c r="F30" s="80">
        <f>F26+F27+F28+F29</f>
        <v>500637234</v>
      </c>
      <c r="I30" s="28"/>
    </row>
    <row r="31" spans="3:9" ht="15" x14ac:dyDescent="0.2">
      <c r="C31" s="19" t="s">
        <v>27</v>
      </c>
      <c r="D31" s="17" t="s">
        <v>32</v>
      </c>
      <c r="E31" s="20">
        <f>E32+E33</f>
        <v>573647</v>
      </c>
      <c r="F31" s="20">
        <f>F32+F33</f>
        <v>8815990</v>
      </c>
    </row>
    <row r="32" spans="3:9" ht="15" x14ac:dyDescent="0.2">
      <c r="C32" s="24" t="s">
        <v>29</v>
      </c>
      <c r="D32" s="17" t="s">
        <v>34</v>
      </c>
      <c r="E32" s="20">
        <v>573647</v>
      </c>
      <c r="F32" s="20">
        <v>8815990</v>
      </c>
    </row>
    <row r="33" spans="3:8" ht="15" x14ac:dyDescent="0.2">
      <c r="C33" s="24" t="s">
        <v>31</v>
      </c>
      <c r="D33" s="17" t="s">
        <v>35</v>
      </c>
      <c r="E33" s="20">
        <v>0</v>
      </c>
      <c r="F33" s="23">
        <v>0</v>
      </c>
    </row>
    <row r="34" spans="3:8" ht="25.5" x14ac:dyDescent="0.2">
      <c r="C34" s="22" t="s">
        <v>33</v>
      </c>
      <c r="D34" s="17" t="s">
        <v>36</v>
      </c>
      <c r="E34" s="23">
        <v>414725447</v>
      </c>
      <c r="F34" s="23">
        <v>259663206</v>
      </c>
    </row>
    <row r="35" spans="3:8" ht="35.25" customHeight="1" x14ac:dyDescent="0.2">
      <c r="C35" s="22" t="s">
        <v>126</v>
      </c>
      <c r="D35" s="17" t="s">
        <v>38</v>
      </c>
      <c r="E35" s="37">
        <f>E30+E32-E34-E41-E43-E46</f>
        <v>116073334</v>
      </c>
      <c r="F35" s="37">
        <f>F30+F32-F34-F41-F43-F46</f>
        <v>241003249</v>
      </c>
    </row>
    <row r="36" spans="3:8" ht="33" customHeight="1" x14ac:dyDescent="0.2">
      <c r="C36" s="82" t="s">
        <v>127</v>
      </c>
      <c r="D36" s="79" t="s">
        <v>40</v>
      </c>
      <c r="E36" s="80">
        <f>E24+E33+E35</f>
        <v>2313692228</v>
      </c>
      <c r="F36" s="80">
        <f>F24+F33+F35</f>
        <v>2808629092</v>
      </c>
    </row>
    <row r="37" spans="3:8" ht="38.25" x14ac:dyDescent="0.2">
      <c r="C37" s="19" t="s">
        <v>37</v>
      </c>
      <c r="D37" s="17" t="s">
        <v>41</v>
      </c>
      <c r="E37" s="95">
        <v>528673467</v>
      </c>
      <c r="F37" s="96">
        <v>715306549</v>
      </c>
    </row>
    <row r="38" spans="3:8" ht="14.25" x14ac:dyDescent="0.2">
      <c r="C38" s="19" t="s">
        <v>39</v>
      </c>
      <c r="D38" s="17" t="s">
        <v>43</v>
      </c>
      <c r="E38" s="37">
        <v>16741581</v>
      </c>
      <c r="F38" s="37">
        <v>16966728</v>
      </c>
    </row>
    <row r="39" spans="3:8" ht="15" x14ac:dyDescent="0.2">
      <c r="C39" s="19" t="s">
        <v>128</v>
      </c>
      <c r="D39" s="17" t="s">
        <v>45</v>
      </c>
      <c r="E39" s="97">
        <f>E40+E43+E46</f>
        <v>32788294</v>
      </c>
      <c r="F39" s="97">
        <f>F40+F43+F46</f>
        <v>37702483</v>
      </c>
    </row>
    <row r="40" spans="3:8" ht="15" x14ac:dyDescent="0.25">
      <c r="C40" s="24" t="s">
        <v>42</v>
      </c>
      <c r="D40" s="17" t="s">
        <v>47</v>
      </c>
      <c r="E40" s="99">
        <v>32624719</v>
      </c>
      <c r="F40" s="99">
        <v>37538908</v>
      </c>
      <c r="H40" s="28"/>
    </row>
    <row r="41" spans="3:8" ht="15" x14ac:dyDescent="0.2">
      <c r="C41" s="25" t="s">
        <v>44</v>
      </c>
      <c r="D41" s="17" t="s">
        <v>49</v>
      </c>
      <c r="E41" s="23">
        <v>1990801</v>
      </c>
      <c r="F41" s="23">
        <v>8623194</v>
      </c>
    </row>
    <row r="42" spans="3:8" ht="15" x14ac:dyDescent="0.2">
      <c r="C42" s="25" t="s">
        <v>46</v>
      </c>
      <c r="D42" s="17" t="s">
        <v>51</v>
      </c>
      <c r="E42" s="98">
        <v>30633918</v>
      </c>
      <c r="F42" s="98">
        <v>28915714</v>
      </c>
    </row>
    <row r="43" spans="3:8" ht="15" x14ac:dyDescent="0.2">
      <c r="C43" s="24" t="s">
        <v>48</v>
      </c>
      <c r="D43" s="17" t="s">
        <v>52</v>
      </c>
      <c r="E43" s="23">
        <f>E44+E45</f>
        <v>163575</v>
      </c>
      <c r="F43" s="23">
        <f>F44+F45</f>
        <v>163575</v>
      </c>
    </row>
    <row r="44" spans="3:8" ht="15" x14ac:dyDescent="0.2">
      <c r="C44" s="25" t="s">
        <v>50</v>
      </c>
      <c r="D44" s="17" t="s">
        <v>54</v>
      </c>
      <c r="E44" s="26">
        <v>163575</v>
      </c>
      <c r="F44" s="26">
        <v>163575</v>
      </c>
    </row>
    <row r="45" spans="3:8" ht="15" x14ac:dyDescent="0.2">
      <c r="C45" s="25" t="s">
        <v>46</v>
      </c>
      <c r="D45" s="17" t="s">
        <v>55</v>
      </c>
      <c r="E45" s="26">
        <v>0</v>
      </c>
      <c r="F45" s="26">
        <v>0</v>
      </c>
    </row>
    <row r="46" spans="3:8" ht="25.5" x14ac:dyDescent="0.2">
      <c r="C46" s="27" t="s">
        <v>53</v>
      </c>
      <c r="D46" s="17" t="s">
        <v>57</v>
      </c>
      <c r="E46" s="98">
        <v>0</v>
      </c>
      <c r="F46" s="98">
        <v>0</v>
      </c>
    </row>
    <row r="47" spans="3:8" ht="15" x14ac:dyDescent="0.2">
      <c r="C47" s="25" t="s">
        <v>50</v>
      </c>
      <c r="D47" s="17" t="s">
        <v>58</v>
      </c>
      <c r="E47" s="26">
        <v>0</v>
      </c>
      <c r="F47" s="26">
        <v>0</v>
      </c>
    </row>
    <row r="48" spans="3:8" ht="15" x14ac:dyDescent="0.2">
      <c r="C48" s="25" t="s">
        <v>56</v>
      </c>
      <c r="D48" s="17" t="s">
        <v>60</v>
      </c>
      <c r="E48" s="26">
        <v>0</v>
      </c>
      <c r="F48" s="26">
        <v>0</v>
      </c>
    </row>
    <row r="49" spans="3:6" ht="15" x14ac:dyDescent="0.2">
      <c r="C49" s="27"/>
      <c r="D49" s="17"/>
      <c r="E49" s="26"/>
      <c r="F49" s="26"/>
    </row>
    <row r="50" spans="3:6" x14ac:dyDescent="0.2">
      <c r="C50" t="s">
        <v>59</v>
      </c>
      <c r="D50" s="17"/>
      <c r="E50" s="28"/>
      <c r="F50" s="28"/>
    </row>
    <row r="51" spans="3:6" ht="14.25" x14ac:dyDescent="0.2">
      <c r="C51" s="82" t="s">
        <v>133</v>
      </c>
      <c r="D51" s="79" t="s">
        <v>61</v>
      </c>
      <c r="E51" s="80">
        <f>E52+E53+E54++E55+E56-E57-E59</f>
        <v>204195215</v>
      </c>
      <c r="F51" s="80">
        <f>F52+F53+F54++F55+F56-F57-F59</f>
        <v>129823616</v>
      </c>
    </row>
    <row r="52" spans="3:6" ht="15" x14ac:dyDescent="0.2">
      <c r="C52" s="29" t="s">
        <v>138</v>
      </c>
      <c r="D52" s="17" t="s">
        <v>62</v>
      </c>
      <c r="E52" s="20">
        <v>304907851</v>
      </c>
      <c r="F52" s="20">
        <v>304907851</v>
      </c>
    </row>
    <row r="53" spans="3:6" ht="15" x14ac:dyDescent="0.2">
      <c r="C53" s="29" t="s">
        <v>139</v>
      </c>
      <c r="D53" s="17" t="s">
        <v>63</v>
      </c>
      <c r="E53" s="20">
        <v>0</v>
      </c>
      <c r="F53" s="20">
        <v>0</v>
      </c>
    </row>
    <row r="54" spans="3:6" ht="15" x14ac:dyDescent="0.2">
      <c r="C54" s="29" t="s">
        <v>140</v>
      </c>
      <c r="D54" s="17" t="s">
        <v>64</v>
      </c>
      <c r="E54" s="20">
        <v>0</v>
      </c>
      <c r="F54" s="20">
        <v>0</v>
      </c>
    </row>
    <row r="55" spans="3:6" ht="15" x14ac:dyDescent="0.2">
      <c r="C55" s="29" t="s">
        <v>141</v>
      </c>
      <c r="D55" s="17" t="s">
        <v>65</v>
      </c>
      <c r="E55" s="20">
        <v>0</v>
      </c>
      <c r="F55" s="20">
        <v>0</v>
      </c>
    </row>
    <row r="56" spans="3:6" ht="15" x14ac:dyDescent="0.2">
      <c r="C56" s="29" t="s">
        <v>137</v>
      </c>
      <c r="D56" s="17" t="s">
        <v>67</v>
      </c>
      <c r="E56" s="20">
        <v>0</v>
      </c>
      <c r="F56" s="20">
        <v>0</v>
      </c>
    </row>
    <row r="57" spans="3:6" ht="15" x14ac:dyDescent="0.2">
      <c r="C57" s="29" t="s">
        <v>134</v>
      </c>
      <c r="D57" s="17" t="s">
        <v>69</v>
      </c>
      <c r="E57" s="20">
        <v>0</v>
      </c>
      <c r="F57" s="20">
        <v>0</v>
      </c>
    </row>
    <row r="58" spans="3:6" ht="15" x14ac:dyDescent="0.2">
      <c r="C58" s="29" t="s">
        <v>135</v>
      </c>
      <c r="D58" s="17" t="s">
        <v>71</v>
      </c>
      <c r="E58" s="20">
        <v>0</v>
      </c>
      <c r="F58" s="20">
        <v>0</v>
      </c>
    </row>
    <row r="59" spans="3:6" ht="15" x14ac:dyDescent="0.2">
      <c r="C59" s="38" t="s">
        <v>136</v>
      </c>
      <c r="D59" s="17" t="s">
        <v>73</v>
      </c>
      <c r="E59" s="20">
        <v>100712636</v>
      </c>
      <c r="F59" s="20">
        <v>175084235</v>
      </c>
    </row>
    <row r="60" spans="3:6" ht="15" x14ac:dyDescent="0.2">
      <c r="C60" s="19" t="s">
        <v>66</v>
      </c>
      <c r="D60" s="17" t="s">
        <v>75</v>
      </c>
      <c r="E60" s="20">
        <v>4669564.67</v>
      </c>
      <c r="F60" s="20">
        <v>4669564.67</v>
      </c>
    </row>
    <row r="61" spans="3:6" ht="15" x14ac:dyDescent="0.2">
      <c r="C61" s="19" t="s">
        <v>68</v>
      </c>
      <c r="D61" s="17" t="s">
        <v>77</v>
      </c>
      <c r="E61" s="20">
        <v>775628168</v>
      </c>
      <c r="F61" s="20">
        <v>1162263365</v>
      </c>
    </row>
    <row r="62" spans="3:6" ht="15" x14ac:dyDescent="0.2">
      <c r="C62" s="16" t="s">
        <v>70</v>
      </c>
      <c r="D62" s="17" t="s">
        <v>78</v>
      </c>
      <c r="E62" s="20">
        <v>540587705</v>
      </c>
      <c r="F62" s="20">
        <v>556232539</v>
      </c>
    </row>
    <row r="63" spans="3:6" ht="15" x14ac:dyDescent="0.2">
      <c r="C63" s="29" t="s">
        <v>72</v>
      </c>
      <c r="D63" s="17" t="s">
        <v>79</v>
      </c>
      <c r="E63" s="20">
        <v>26632042</v>
      </c>
      <c r="F63" s="20">
        <v>33827841</v>
      </c>
    </row>
    <row r="64" spans="3:6" ht="15" x14ac:dyDescent="0.2">
      <c r="C64" s="29" t="s">
        <v>74</v>
      </c>
      <c r="D64" s="17" t="s">
        <v>82</v>
      </c>
      <c r="E64" s="20">
        <v>0</v>
      </c>
      <c r="F64" s="20">
        <v>0</v>
      </c>
    </row>
    <row r="65" spans="3:15" ht="15" x14ac:dyDescent="0.2">
      <c r="C65" s="29" t="s">
        <v>76</v>
      </c>
      <c r="D65" s="17" t="s">
        <v>84</v>
      </c>
      <c r="E65" s="20">
        <v>25821.26</v>
      </c>
      <c r="F65" s="20">
        <v>25821</v>
      </c>
    </row>
    <row r="66" spans="3:15" ht="38.25" customHeight="1" x14ac:dyDescent="0.2">
      <c r="C66" s="39" t="s">
        <v>129</v>
      </c>
      <c r="D66" s="17" t="s">
        <v>86</v>
      </c>
      <c r="E66" s="20">
        <v>185032046</v>
      </c>
      <c r="F66" s="20">
        <v>184908673</v>
      </c>
    </row>
    <row r="67" spans="3:15" ht="25.5" x14ac:dyDescent="0.2">
      <c r="C67" s="24" t="s">
        <v>130</v>
      </c>
      <c r="D67" s="17" t="s">
        <v>87</v>
      </c>
      <c r="E67" s="20">
        <v>0</v>
      </c>
      <c r="F67" s="20">
        <v>0</v>
      </c>
    </row>
    <row r="68" spans="3:15" ht="24.75" x14ac:dyDescent="0.2">
      <c r="C68" s="39" t="s">
        <v>131</v>
      </c>
      <c r="D68" s="17" t="s">
        <v>89</v>
      </c>
      <c r="E68" s="20">
        <v>38914623</v>
      </c>
      <c r="F68" s="20">
        <v>38914623</v>
      </c>
    </row>
    <row r="69" spans="3:15" ht="15" x14ac:dyDescent="0.2">
      <c r="C69" s="39" t="s">
        <v>132</v>
      </c>
      <c r="D69" s="17" t="s">
        <v>91</v>
      </c>
      <c r="E69" s="20">
        <v>0</v>
      </c>
      <c r="F69" s="20">
        <v>0</v>
      </c>
    </row>
    <row r="70" spans="3:15" ht="28.5" customHeight="1" x14ac:dyDescent="0.2">
      <c r="C70" s="39" t="s">
        <v>80</v>
      </c>
      <c r="D70" s="17"/>
      <c r="E70" s="21"/>
      <c r="F70" s="21"/>
    </row>
    <row r="71" spans="3:15" ht="15" x14ac:dyDescent="0.2">
      <c r="C71" s="24" t="s">
        <v>81</v>
      </c>
      <c r="D71" s="17" t="s">
        <v>92</v>
      </c>
      <c r="E71" s="21">
        <v>15273803</v>
      </c>
      <c r="F71" s="20">
        <v>4481383</v>
      </c>
    </row>
    <row r="72" spans="3:15" ht="15" x14ac:dyDescent="0.2">
      <c r="C72" s="24" t="s">
        <v>83</v>
      </c>
      <c r="D72" s="17" t="s">
        <v>98</v>
      </c>
      <c r="E72" s="20">
        <v>0</v>
      </c>
      <c r="F72" s="20">
        <v>0</v>
      </c>
    </row>
    <row r="73" spans="3:15" ht="15" x14ac:dyDescent="0.2">
      <c r="C73" s="29" t="s">
        <v>85</v>
      </c>
      <c r="D73" s="17" t="s">
        <v>99</v>
      </c>
      <c r="E73" s="20">
        <v>0</v>
      </c>
      <c r="F73" s="20">
        <v>0</v>
      </c>
    </row>
    <row r="74" spans="3:15" ht="25.5" x14ac:dyDescent="0.2">
      <c r="C74" s="78" t="s">
        <v>142</v>
      </c>
      <c r="D74" s="79" t="s">
        <v>100</v>
      </c>
      <c r="E74" s="80">
        <f>E51+E60+E61+E62-E63+E64-E65+E66-E67+E68-E69+E71-E72-E73+1</f>
        <v>1737643262.4100001</v>
      </c>
      <c r="F74" s="175">
        <f>F51+F60+F61+F62-F63+F64-F65+F66-F67+F68-F69+F71-F72-F73-1</f>
        <v>2047440100.6700001</v>
      </c>
      <c r="H74" s="28"/>
    </row>
    <row r="75" spans="3:15" ht="15" x14ac:dyDescent="0.2">
      <c r="C75" s="29" t="s">
        <v>88</v>
      </c>
      <c r="D75" s="17" t="s">
        <v>101</v>
      </c>
      <c r="E75" s="20"/>
      <c r="F75" s="20"/>
    </row>
    <row r="76" spans="3:15" ht="15" x14ac:dyDescent="0.2">
      <c r="C76" s="29" t="s">
        <v>90</v>
      </c>
      <c r="D76" s="17" t="s">
        <v>102</v>
      </c>
      <c r="E76" s="20"/>
      <c r="F76" s="20"/>
    </row>
    <row r="77" spans="3:15" ht="14.25" x14ac:dyDescent="0.2">
      <c r="C77" s="81" t="s">
        <v>143</v>
      </c>
      <c r="D77" s="79" t="s">
        <v>101</v>
      </c>
      <c r="E77" s="80">
        <f>E74+E75+E76</f>
        <v>1737643262.4100001</v>
      </c>
      <c r="F77" s="80">
        <f>F74+F75+F76</f>
        <v>2047440100.6700001</v>
      </c>
      <c r="J77" s="28">
        <f>F77+F39+F38+F37+F34</f>
        <v>3077079066.6700001</v>
      </c>
      <c r="L77" s="102" t="s">
        <v>326</v>
      </c>
    </row>
    <row r="80" spans="3:15" x14ac:dyDescent="0.2">
      <c r="J80" s="473" t="s">
        <v>327</v>
      </c>
      <c r="K80" s="473"/>
      <c r="L80" s="473"/>
      <c r="M80" s="473"/>
      <c r="N80" s="473"/>
      <c r="O80" s="473"/>
    </row>
    <row r="81" spans="1:17" x14ac:dyDescent="0.2">
      <c r="I81" s="474">
        <v>2024</v>
      </c>
      <c r="J81" s="28">
        <f>F24+F30+F31</f>
        <v>3077079067</v>
      </c>
      <c r="K81" s="28">
        <f>F34+F37+F38+F39+F74</f>
        <v>3077079066.6700001</v>
      </c>
      <c r="M81" s="475">
        <v>2023</v>
      </c>
      <c r="N81" s="28">
        <f>E24+E30+E31-1</f>
        <v>2730572050</v>
      </c>
      <c r="O81" s="28">
        <f>E34+E37+E38+E39+E74-2</f>
        <v>2730572049.4099998</v>
      </c>
    </row>
    <row r="82" spans="1:17" x14ac:dyDescent="0.2">
      <c r="C82" s="476" t="s">
        <v>93</v>
      </c>
      <c r="D82" s="476"/>
      <c r="E82" s="476"/>
      <c r="F82" s="476"/>
      <c r="I82" s="474"/>
      <c r="J82" s="28">
        <f>K81-J81</f>
        <v>-0.32999992370605469</v>
      </c>
      <c r="M82" s="475"/>
      <c r="N82" s="28">
        <f>O81-N81+1</f>
        <v>0.40999984741210938</v>
      </c>
    </row>
    <row r="83" spans="1:17" x14ac:dyDescent="0.2">
      <c r="C83" s="476" t="s">
        <v>504</v>
      </c>
      <c r="D83" s="476"/>
      <c r="E83" s="476"/>
      <c r="F83" s="476"/>
      <c r="I83" s="474"/>
      <c r="J83" s="28">
        <f>F36-F37-F38-F42-F45-F48</f>
        <v>2047440101</v>
      </c>
      <c r="K83" s="28">
        <f>F77</f>
        <v>2047440100.6700001</v>
      </c>
      <c r="M83" s="475"/>
      <c r="N83" s="28">
        <f>E36-E37-E38-E42-E45-E48</f>
        <v>1737643262</v>
      </c>
      <c r="O83" s="28">
        <f>E77-1</f>
        <v>1737643261.4100001</v>
      </c>
    </row>
    <row r="84" spans="1:17" x14ac:dyDescent="0.2">
      <c r="C84" s="30"/>
      <c r="D84" s="30"/>
      <c r="E84" s="30"/>
      <c r="F84" s="30"/>
      <c r="J84" s="28">
        <f>K83-J83-2</f>
        <v>-2.3299999237060547</v>
      </c>
      <c r="N84" s="28">
        <f>O83-N83+1</f>
        <v>0.41000008583068848</v>
      </c>
    </row>
    <row r="85" spans="1:17" x14ac:dyDescent="0.2">
      <c r="C85" s="31"/>
      <c r="D85" s="32"/>
      <c r="E85" s="30"/>
      <c r="F85" s="30"/>
    </row>
    <row r="87" spans="1:17" x14ac:dyDescent="0.2">
      <c r="A87" s="32"/>
      <c r="B87" s="32"/>
      <c r="C87" s="31" t="s">
        <v>301</v>
      </c>
      <c r="D87" s="32"/>
      <c r="E87" s="67"/>
      <c r="F87" s="30" t="s">
        <v>302</v>
      </c>
    </row>
    <row r="88" spans="1:17" x14ac:dyDescent="0.2">
      <c r="A88" s="477" t="s">
        <v>94</v>
      </c>
      <c r="B88" s="478"/>
      <c r="C88" s="479"/>
      <c r="D88" s="483" t="s">
        <v>7</v>
      </c>
      <c r="E88" s="505" t="s">
        <v>95</v>
      </c>
      <c r="F88" s="505"/>
    </row>
    <row r="89" spans="1:17" ht="25.5" x14ac:dyDescent="0.2">
      <c r="A89" s="480"/>
      <c r="B89" s="481"/>
      <c r="C89" s="482"/>
      <c r="D89" s="483"/>
      <c r="E89" s="177" t="s">
        <v>505</v>
      </c>
      <c r="F89" s="177" t="s">
        <v>506</v>
      </c>
      <c r="N89" s="190" t="s">
        <v>93</v>
      </c>
      <c r="O89" s="176"/>
      <c r="P89" s="176"/>
      <c r="Q89" s="176"/>
    </row>
    <row r="90" spans="1:17" x14ac:dyDescent="0.2">
      <c r="A90" s="485" t="s">
        <v>303</v>
      </c>
      <c r="B90" s="486"/>
      <c r="C90" s="487"/>
      <c r="D90" s="91" t="s">
        <v>304</v>
      </c>
      <c r="E90" s="91">
        <v>1</v>
      </c>
      <c r="F90" s="92">
        <v>2</v>
      </c>
    </row>
    <row r="91" spans="1:17" x14ac:dyDescent="0.2">
      <c r="A91" s="70"/>
      <c r="B91" s="192"/>
      <c r="C91" s="71"/>
      <c r="D91" s="68"/>
      <c r="E91" s="68"/>
      <c r="F91" s="69"/>
    </row>
    <row r="92" spans="1:17" ht="14.25" x14ac:dyDescent="0.2">
      <c r="A92" s="466" t="s">
        <v>145</v>
      </c>
      <c r="B92" s="193"/>
      <c r="C92" s="81" t="s">
        <v>146</v>
      </c>
      <c r="D92" s="81" t="s">
        <v>11</v>
      </c>
      <c r="E92" s="84">
        <f>E93+E94-E95+E96</f>
        <v>1399298512.4900002</v>
      </c>
      <c r="F92" s="84">
        <f>F93+F94-F95+F96</f>
        <v>1495531942</v>
      </c>
    </row>
    <row r="93" spans="1:17" ht="15" x14ac:dyDescent="0.2">
      <c r="A93" s="470"/>
      <c r="B93" s="171"/>
      <c r="C93" s="43" t="s">
        <v>147</v>
      </c>
      <c r="D93" s="44" t="s">
        <v>13</v>
      </c>
      <c r="E93" s="48">
        <v>1356983532.9500003</v>
      </c>
      <c r="F93" s="93">
        <v>1455010290</v>
      </c>
    </row>
    <row r="94" spans="1:17" ht="15" x14ac:dyDescent="0.2">
      <c r="A94" s="470"/>
      <c r="B94" s="171"/>
      <c r="C94" s="47" t="s">
        <v>148</v>
      </c>
      <c r="D94" s="44" t="s">
        <v>14</v>
      </c>
      <c r="E94" s="48">
        <v>43025070.25</v>
      </c>
      <c r="F94" s="48">
        <v>41900824</v>
      </c>
      <c r="I94" t="s">
        <v>305</v>
      </c>
    </row>
    <row r="95" spans="1:17" ht="15" x14ac:dyDescent="0.2">
      <c r="A95" s="470"/>
      <c r="B95" s="171"/>
      <c r="C95" s="47" t="s">
        <v>149</v>
      </c>
      <c r="D95" s="44" t="s">
        <v>16</v>
      </c>
      <c r="E95" s="48">
        <v>710090.71</v>
      </c>
      <c r="F95" s="48">
        <v>1379172</v>
      </c>
    </row>
    <row r="96" spans="1:17" ht="15" x14ac:dyDescent="0.2">
      <c r="A96" s="467"/>
      <c r="B96" s="94"/>
      <c r="C96" s="47" t="s">
        <v>150</v>
      </c>
      <c r="D96" s="44" t="s">
        <v>19</v>
      </c>
      <c r="E96" s="48">
        <v>0</v>
      </c>
      <c r="F96" s="48">
        <v>0</v>
      </c>
    </row>
    <row r="97" spans="1:6" ht="25.5" x14ac:dyDescent="0.2">
      <c r="A97" s="466" t="s">
        <v>151</v>
      </c>
      <c r="B97" s="170"/>
      <c r="C97" s="47" t="s">
        <v>152</v>
      </c>
      <c r="D97" s="44" t="s">
        <v>21</v>
      </c>
      <c r="E97" s="48">
        <v>0</v>
      </c>
      <c r="F97" s="48">
        <v>0</v>
      </c>
    </row>
    <row r="98" spans="1:6" ht="15" x14ac:dyDescent="0.2">
      <c r="A98" s="467"/>
      <c r="B98" s="94"/>
      <c r="C98" s="47" t="s">
        <v>153</v>
      </c>
      <c r="D98" s="44" t="s">
        <v>23</v>
      </c>
      <c r="E98" s="48">
        <v>76334264.859999999</v>
      </c>
      <c r="F98" s="48">
        <v>11255841</v>
      </c>
    </row>
    <row r="99" spans="1:6" ht="15" x14ac:dyDescent="0.2">
      <c r="A99" s="466" t="s">
        <v>154</v>
      </c>
      <c r="B99" s="170"/>
      <c r="C99" s="47" t="s">
        <v>155</v>
      </c>
      <c r="D99" s="44" t="s">
        <v>25</v>
      </c>
      <c r="E99" s="48">
        <v>0</v>
      </c>
      <c r="F99" s="48">
        <v>0</v>
      </c>
    </row>
    <row r="100" spans="1:6" ht="15" x14ac:dyDescent="0.2">
      <c r="A100" s="470"/>
      <c r="B100" s="171"/>
      <c r="C100" s="49" t="s">
        <v>156</v>
      </c>
      <c r="D100" s="44" t="s">
        <v>26</v>
      </c>
      <c r="E100" s="48">
        <v>0</v>
      </c>
      <c r="F100" s="48">
        <v>0</v>
      </c>
    </row>
    <row r="101" spans="1:6" ht="15" x14ac:dyDescent="0.2">
      <c r="A101" s="467"/>
      <c r="B101" s="94"/>
      <c r="C101" s="49" t="s">
        <v>157</v>
      </c>
      <c r="D101" s="44" t="s">
        <v>28</v>
      </c>
      <c r="E101" s="48">
        <v>0</v>
      </c>
      <c r="F101" s="48">
        <v>0</v>
      </c>
    </row>
    <row r="102" spans="1:6" ht="25.5" x14ac:dyDescent="0.2">
      <c r="A102" s="466" t="s">
        <v>158</v>
      </c>
      <c r="B102" s="170"/>
      <c r="C102" s="47" t="s">
        <v>159</v>
      </c>
      <c r="D102" s="44" t="s">
        <v>30</v>
      </c>
      <c r="E102" s="48">
        <v>0</v>
      </c>
      <c r="F102" s="48">
        <v>0</v>
      </c>
    </row>
    <row r="103" spans="1:6" ht="15" x14ac:dyDescent="0.2">
      <c r="A103" s="470"/>
      <c r="B103" s="171"/>
      <c r="C103" s="49" t="s">
        <v>160</v>
      </c>
      <c r="D103" s="44" t="s">
        <v>32</v>
      </c>
      <c r="E103" s="48">
        <v>0</v>
      </c>
      <c r="F103" s="48">
        <v>0</v>
      </c>
    </row>
    <row r="104" spans="1:6" ht="15" x14ac:dyDescent="0.2">
      <c r="A104" s="467"/>
      <c r="B104" s="94"/>
      <c r="C104" s="49" t="s">
        <v>161</v>
      </c>
      <c r="D104" s="44" t="s">
        <v>34</v>
      </c>
      <c r="E104" s="48">
        <v>0</v>
      </c>
      <c r="F104" s="48">
        <v>0</v>
      </c>
    </row>
    <row r="105" spans="1:6" ht="15" x14ac:dyDescent="0.2">
      <c r="A105" s="50" t="s">
        <v>162</v>
      </c>
      <c r="B105" s="50"/>
      <c r="C105" s="47" t="s">
        <v>163</v>
      </c>
      <c r="D105" s="44" t="s">
        <v>35</v>
      </c>
      <c r="E105" s="48">
        <v>0</v>
      </c>
      <c r="F105" s="48">
        <v>42784704</v>
      </c>
    </row>
    <row r="106" spans="1:6" ht="15" x14ac:dyDescent="0.2">
      <c r="A106" s="50" t="s">
        <v>164</v>
      </c>
      <c r="B106" s="50"/>
      <c r="C106" s="47" t="s">
        <v>165</v>
      </c>
      <c r="D106" s="44" t="s">
        <v>36</v>
      </c>
      <c r="E106" s="48">
        <v>0</v>
      </c>
      <c r="F106" s="48">
        <v>0</v>
      </c>
    </row>
    <row r="107" spans="1:6" ht="15" x14ac:dyDescent="0.2">
      <c r="A107" s="50" t="s">
        <v>166</v>
      </c>
      <c r="B107" s="50"/>
      <c r="C107" s="47" t="s">
        <v>167</v>
      </c>
      <c r="D107" s="44" t="s">
        <v>38</v>
      </c>
      <c r="E107" s="48">
        <v>0</v>
      </c>
      <c r="F107" s="48">
        <v>0</v>
      </c>
    </row>
    <row r="108" spans="1:6" ht="25.5" x14ac:dyDescent="0.2">
      <c r="A108" s="50" t="s">
        <v>168</v>
      </c>
      <c r="B108" s="50"/>
      <c r="C108" s="47" t="s">
        <v>169</v>
      </c>
      <c r="D108" s="44" t="s">
        <v>40</v>
      </c>
      <c r="E108" s="48">
        <v>10534</v>
      </c>
      <c r="F108" s="48">
        <v>0</v>
      </c>
    </row>
    <row r="109" spans="1:6" ht="15" x14ac:dyDescent="0.2">
      <c r="A109" s="466" t="s">
        <v>170</v>
      </c>
      <c r="B109" s="170"/>
      <c r="C109" s="47" t="s">
        <v>171</v>
      </c>
      <c r="D109" s="44" t="s">
        <v>41</v>
      </c>
      <c r="E109" s="48">
        <v>20879311.550000004</v>
      </c>
      <c r="F109" s="48">
        <v>11408051</v>
      </c>
    </row>
    <row r="110" spans="1:6" ht="15" x14ac:dyDescent="0.2">
      <c r="A110" s="470"/>
      <c r="B110" s="171"/>
      <c r="C110" s="47" t="s">
        <v>172</v>
      </c>
      <c r="D110" s="44" t="s">
        <v>43</v>
      </c>
      <c r="E110" s="51">
        <v>1453917.8599999999</v>
      </c>
      <c r="F110" s="48">
        <v>635585.93999999994</v>
      </c>
    </row>
    <row r="111" spans="1:6" ht="15" x14ac:dyDescent="0.2">
      <c r="A111" s="467"/>
      <c r="B111" s="94"/>
      <c r="C111" s="47" t="s">
        <v>173</v>
      </c>
      <c r="D111" s="44" t="s">
        <v>45</v>
      </c>
      <c r="E111" s="51">
        <v>0</v>
      </c>
      <c r="F111" s="48">
        <v>0</v>
      </c>
    </row>
    <row r="112" spans="1:6" ht="31.5" customHeight="1" x14ac:dyDescent="0.2">
      <c r="A112" s="471" t="s">
        <v>174</v>
      </c>
      <c r="B112" s="471"/>
      <c r="C112" s="472"/>
      <c r="D112" s="85" t="s">
        <v>47</v>
      </c>
      <c r="E112" s="84">
        <f>E92+E97-E98+E99+E102+E105+E106+E107+E108+E109</f>
        <v>1343854093.1800003</v>
      </c>
      <c r="F112" s="84">
        <f>F92+F97-F98+F99+F102+F105+F106+F107+F108+F109</f>
        <v>1538468856</v>
      </c>
    </row>
    <row r="113" spans="1:6" ht="24.75" customHeight="1" x14ac:dyDescent="0.2">
      <c r="A113" s="466" t="s">
        <v>175</v>
      </c>
      <c r="B113" s="170"/>
      <c r="C113" s="53" t="s">
        <v>176</v>
      </c>
      <c r="D113" s="54" t="s">
        <v>49</v>
      </c>
      <c r="E113" s="56">
        <v>449400409.13999999</v>
      </c>
      <c r="F113" s="56">
        <v>559756869</v>
      </c>
    </row>
    <row r="114" spans="1:6" ht="24.75" customHeight="1" x14ac:dyDescent="0.2">
      <c r="A114" s="470"/>
      <c r="B114" s="171"/>
      <c r="C114" s="55" t="s">
        <v>177</v>
      </c>
      <c r="D114" s="54" t="s">
        <v>51</v>
      </c>
      <c r="E114" s="56">
        <v>6336107.5100000007</v>
      </c>
      <c r="F114" s="56">
        <v>6573675</v>
      </c>
    </row>
    <row r="115" spans="1:6" ht="24.75" customHeight="1" x14ac:dyDescent="0.2">
      <c r="A115" s="470"/>
      <c r="B115" s="171"/>
      <c r="C115" s="53" t="s">
        <v>178</v>
      </c>
      <c r="D115" s="54" t="s">
        <v>52</v>
      </c>
      <c r="E115" s="56">
        <v>368848660.29000002</v>
      </c>
      <c r="F115" s="56">
        <v>370114514</v>
      </c>
    </row>
    <row r="116" spans="1:6" ht="24.75" customHeight="1" x14ac:dyDescent="0.2">
      <c r="A116" s="470"/>
      <c r="B116" s="171"/>
      <c r="C116" s="53" t="s">
        <v>179</v>
      </c>
      <c r="D116" s="54" t="s">
        <v>54</v>
      </c>
      <c r="E116" s="56">
        <v>39024007.789999999</v>
      </c>
      <c r="F116" s="56">
        <v>37705201</v>
      </c>
    </row>
    <row r="117" spans="1:6" ht="24.75" customHeight="1" x14ac:dyDescent="0.2">
      <c r="A117" s="467"/>
      <c r="B117" s="94"/>
      <c r="C117" s="55" t="s">
        <v>180</v>
      </c>
      <c r="D117" s="54" t="s">
        <v>55</v>
      </c>
      <c r="E117" s="56">
        <v>336043.89</v>
      </c>
      <c r="F117" s="56">
        <v>71432</v>
      </c>
    </row>
    <row r="118" spans="1:6" ht="24.75" customHeight="1" x14ac:dyDescent="0.2">
      <c r="A118" s="466" t="s">
        <v>181</v>
      </c>
      <c r="B118" s="170"/>
      <c r="C118" s="53" t="s">
        <v>182</v>
      </c>
      <c r="D118" s="54" t="s">
        <v>57</v>
      </c>
      <c r="E118" s="56">
        <f>E119+E120</f>
        <v>161790447.89000002</v>
      </c>
      <c r="F118" s="56">
        <v>169911095</v>
      </c>
    </row>
    <row r="119" spans="1:6" ht="24.75" customHeight="1" x14ac:dyDescent="0.2">
      <c r="A119" s="470"/>
      <c r="B119" s="171"/>
      <c r="C119" s="53" t="s">
        <v>183</v>
      </c>
      <c r="D119" s="54" t="s">
        <v>58</v>
      </c>
      <c r="E119" s="56">
        <v>153103661.77000001</v>
      </c>
      <c r="F119" s="56">
        <v>159572859</v>
      </c>
    </row>
    <row r="120" spans="1:6" ht="24.75" customHeight="1" x14ac:dyDescent="0.2">
      <c r="A120" s="467"/>
      <c r="B120" s="94"/>
      <c r="C120" s="53" t="s">
        <v>184</v>
      </c>
      <c r="D120" s="54" t="s">
        <v>60</v>
      </c>
      <c r="E120" s="56">
        <v>8686786.120000001</v>
      </c>
      <c r="F120" s="56">
        <v>10338236</v>
      </c>
    </row>
    <row r="121" spans="1:6" ht="24.75" customHeight="1" x14ac:dyDescent="0.2">
      <c r="A121" s="466" t="s">
        <v>185</v>
      </c>
      <c r="B121" s="170"/>
      <c r="C121" s="53" t="s">
        <v>186</v>
      </c>
      <c r="D121" s="54" t="s">
        <v>61</v>
      </c>
      <c r="E121" s="174">
        <f>E122+E123+E124-E125</f>
        <v>145714147.27999997</v>
      </c>
      <c r="F121" s="174">
        <f>F122+F123+F124-F125</f>
        <v>148029126</v>
      </c>
    </row>
    <row r="122" spans="1:6" ht="24.75" customHeight="1" x14ac:dyDescent="0.2">
      <c r="A122" s="470"/>
      <c r="B122" s="171"/>
      <c r="C122" s="53" t="s">
        <v>187</v>
      </c>
      <c r="D122" s="54" t="s">
        <v>62</v>
      </c>
      <c r="E122" s="56">
        <v>137304891.50999999</v>
      </c>
      <c r="F122" s="56">
        <v>145616136</v>
      </c>
    </row>
    <row r="123" spans="1:6" ht="24.75" customHeight="1" x14ac:dyDescent="0.2">
      <c r="A123" s="470"/>
      <c r="B123" s="171"/>
      <c r="C123" s="57" t="s">
        <v>188</v>
      </c>
      <c r="D123" s="54" t="s">
        <v>63</v>
      </c>
      <c r="E123" s="56">
        <v>8523765.9700000007</v>
      </c>
      <c r="F123" s="56">
        <v>7840220</v>
      </c>
    </row>
    <row r="124" spans="1:6" ht="24.75" customHeight="1" x14ac:dyDescent="0.2">
      <c r="A124" s="470"/>
      <c r="B124" s="171"/>
      <c r="C124" s="57" t="s">
        <v>306</v>
      </c>
      <c r="D124" s="54" t="s">
        <v>64</v>
      </c>
      <c r="E124" s="56">
        <v>53292.63</v>
      </c>
      <c r="F124" s="56">
        <v>8057462</v>
      </c>
    </row>
    <row r="125" spans="1:6" ht="24.75" customHeight="1" x14ac:dyDescent="0.2">
      <c r="A125" s="470"/>
      <c r="B125" s="171"/>
      <c r="C125" s="53" t="s">
        <v>189</v>
      </c>
      <c r="D125" s="54" t="s">
        <v>65</v>
      </c>
      <c r="E125" s="56">
        <v>167802.83000000002</v>
      </c>
      <c r="F125" s="56">
        <v>13484692</v>
      </c>
    </row>
    <row r="126" spans="1:6" ht="24.75" customHeight="1" x14ac:dyDescent="0.2">
      <c r="A126" s="470"/>
      <c r="B126" s="171"/>
      <c r="C126" s="53" t="s">
        <v>190</v>
      </c>
      <c r="D126" s="54" t="s">
        <v>67</v>
      </c>
      <c r="E126" s="56">
        <f>E127-E128</f>
        <v>-1310056.6799999978</v>
      </c>
      <c r="F126" s="56">
        <v>-6480104</v>
      </c>
    </row>
    <row r="127" spans="1:6" ht="24.75" customHeight="1" x14ac:dyDescent="0.2">
      <c r="A127" s="470"/>
      <c r="B127" s="171"/>
      <c r="C127" s="53" t="s">
        <v>191</v>
      </c>
      <c r="D127" s="54" t="s">
        <v>69</v>
      </c>
      <c r="E127" s="56">
        <v>14186169.760000002</v>
      </c>
      <c r="F127" s="56">
        <v>478669</v>
      </c>
    </row>
    <row r="128" spans="1:6" ht="24.75" customHeight="1" x14ac:dyDescent="0.2">
      <c r="A128" s="467"/>
      <c r="B128" s="94"/>
      <c r="C128" s="53" t="s">
        <v>192</v>
      </c>
      <c r="D128" s="54" t="s">
        <v>71</v>
      </c>
      <c r="E128" s="56">
        <v>15496226.439999999</v>
      </c>
      <c r="F128" s="56">
        <v>6958773</v>
      </c>
    </row>
    <row r="129" spans="1:6" ht="24.75" customHeight="1" x14ac:dyDescent="0.2">
      <c r="A129" s="466" t="s">
        <v>193</v>
      </c>
      <c r="B129" s="170"/>
      <c r="C129" s="53" t="s">
        <v>507</v>
      </c>
      <c r="D129" s="178" t="s">
        <v>73</v>
      </c>
      <c r="E129" s="173">
        <f>SUM(E130:E147)</f>
        <v>158451466.63999999</v>
      </c>
      <c r="F129" s="173">
        <f>SUM(F130:F147)</f>
        <v>195057286</v>
      </c>
    </row>
    <row r="130" spans="1:6" ht="24.75" customHeight="1" x14ac:dyDescent="0.2">
      <c r="A130" s="470"/>
      <c r="B130" s="171"/>
      <c r="C130" s="55" t="s">
        <v>195</v>
      </c>
      <c r="D130" s="54" t="s">
        <v>75</v>
      </c>
      <c r="E130" s="56">
        <v>118704513.14999999</v>
      </c>
      <c r="F130" s="60">
        <v>117642648</v>
      </c>
    </row>
    <row r="131" spans="1:6" ht="24.75" customHeight="1" x14ac:dyDescent="0.2">
      <c r="A131" s="470"/>
      <c r="B131" s="171"/>
      <c r="C131" s="55" t="s">
        <v>508</v>
      </c>
      <c r="D131" s="54" t="s">
        <v>77</v>
      </c>
      <c r="E131" s="56">
        <v>5705181.46</v>
      </c>
      <c r="F131" s="60">
        <v>6765908</v>
      </c>
    </row>
    <row r="132" spans="1:6" ht="24.75" customHeight="1" x14ac:dyDescent="0.2">
      <c r="A132" s="470"/>
      <c r="B132" s="171"/>
      <c r="C132" s="55" t="s">
        <v>509</v>
      </c>
      <c r="D132" s="54" t="s">
        <v>78</v>
      </c>
      <c r="E132" s="56">
        <v>0</v>
      </c>
      <c r="F132" s="60">
        <v>0</v>
      </c>
    </row>
    <row r="133" spans="1:6" ht="24.75" customHeight="1" x14ac:dyDescent="0.2">
      <c r="A133" s="470"/>
      <c r="B133" s="171"/>
      <c r="C133" s="101" t="s">
        <v>314</v>
      </c>
      <c r="D133" s="54" t="s">
        <v>79</v>
      </c>
      <c r="E133" s="56">
        <v>0</v>
      </c>
      <c r="F133" s="60">
        <v>0</v>
      </c>
    </row>
    <row r="134" spans="1:6" ht="24.75" customHeight="1" x14ac:dyDescent="0.2">
      <c r="A134" s="470"/>
      <c r="B134" s="171"/>
      <c r="C134" s="55" t="s">
        <v>510</v>
      </c>
      <c r="D134" s="54" t="s">
        <v>82</v>
      </c>
      <c r="E134" s="48">
        <v>0</v>
      </c>
      <c r="F134" s="60">
        <v>0</v>
      </c>
    </row>
    <row r="135" spans="1:6" ht="24.75" customHeight="1" x14ac:dyDescent="0.2">
      <c r="A135" s="470"/>
      <c r="B135" s="171"/>
      <c r="C135" s="101" t="s">
        <v>314</v>
      </c>
      <c r="D135" s="54" t="s">
        <v>84</v>
      </c>
      <c r="E135" s="48">
        <v>0</v>
      </c>
      <c r="F135" s="60">
        <v>0</v>
      </c>
    </row>
    <row r="136" spans="1:6" ht="15" x14ac:dyDescent="0.2">
      <c r="A136" s="470"/>
      <c r="B136" s="171"/>
      <c r="C136" s="55" t="s">
        <v>511</v>
      </c>
      <c r="D136" s="54" t="s">
        <v>86</v>
      </c>
      <c r="E136" s="48">
        <v>0</v>
      </c>
      <c r="F136" s="60">
        <v>0</v>
      </c>
    </row>
    <row r="137" spans="1:6" ht="15" x14ac:dyDescent="0.2">
      <c r="A137" s="470"/>
      <c r="B137" s="171"/>
      <c r="C137" s="101" t="s">
        <v>314</v>
      </c>
      <c r="D137" s="54" t="s">
        <v>87</v>
      </c>
      <c r="E137" s="48">
        <v>0</v>
      </c>
      <c r="F137" s="60">
        <v>0</v>
      </c>
    </row>
    <row r="138" spans="1:6" ht="38.25" x14ac:dyDescent="0.2">
      <c r="A138" s="470"/>
      <c r="B138" s="171"/>
      <c r="C138" s="55" t="s">
        <v>512</v>
      </c>
      <c r="D138" s="54" t="s">
        <v>89</v>
      </c>
      <c r="E138" s="48">
        <v>5904773.9100000001</v>
      </c>
      <c r="F138" s="60">
        <v>10596626</v>
      </c>
    </row>
    <row r="139" spans="1:6" ht="15" x14ac:dyDescent="0.2">
      <c r="A139" s="470"/>
      <c r="B139" s="171"/>
      <c r="C139" s="55" t="s">
        <v>513</v>
      </c>
      <c r="D139" s="54" t="s">
        <v>91</v>
      </c>
      <c r="E139" s="56">
        <v>444907.03</v>
      </c>
      <c r="F139" s="60">
        <v>1292922</v>
      </c>
    </row>
    <row r="140" spans="1:6" ht="25.5" x14ac:dyDescent="0.2">
      <c r="A140" s="470"/>
      <c r="B140" s="171"/>
      <c r="C140" s="55" t="s">
        <v>514</v>
      </c>
      <c r="D140" s="54" t="s">
        <v>92</v>
      </c>
      <c r="E140" s="56">
        <v>0</v>
      </c>
      <c r="F140" s="60">
        <v>0</v>
      </c>
    </row>
    <row r="141" spans="1:6" ht="15" x14ac:dyDescent="0.2">
      <c r="A141" s="470"/>
      <c r="B141" s="171"/>
      <c r="C141" s="61" t="s">
        <v>307</v>
      </c>
      <c r="D141" s="54" t="s">
        <v>98</v>
      </c>
      <c r="E141" s="56">
        <v>0</v>
      </c>
      <c r="F141" s="56">
        <v>0</v>
      </c>
    </row>
    <row r="142" spans="1:6" ht="15" x14ac:dyDescent="0.2">
      <c r="A142" s="470"/>
      <c r="B142" s="171"/>
      <c r="C142" s="61" t="s">
        <v>308</v>
      </c>
      <c r="D142" s="54" t="s">
        <v>99</v>
      </c>
      <c r="E142" s="56">
        <v>0</v>
      </c>
      <c r="F142" s="56">
        <v>0</v>
      </c>
    </row>
    <row r="143" spans="1:6" ht="15" x14ac:dyDescent="0.2">
      <c r="A143" s="470"/>
      <c r="B143" s="171"/>
      <c r="C143" s="55" t="s">
        <v>515</v>
      </c>
      <c r="D143" s="54" t="s">
        <v>100</v>
      </c>
      <c r="E143" s="56">
        <v>0</v>
      </c>
      <c r="F143" s="60">
        <v>17027137</v>
      </c>
    </row>
    <row r="144" spans="1:6" ht="15" x14ac:dyDescent="0.2">
      <c r="A144" s="94"/>
      <c r="B144" s="94"/>
      <c r="C144" s="55" t="s">
        <v>309</v>
      </c>
      <c r="D144" s="54" t="s">
        <v>101</v>
      </c>
      <c r="E144" s="56">
        <v>0</v>
      </c>
      <c r="F144" s="56">
        <v>0</v>
      </c>
    </row>
    <row r="145" spans="1:6" ht="15" x14ac:dyDescent="0.2">
      <c r="A145" s="94"/>
      <c r="B145" s="94"/>
      <c r="C145" s="55" t="s">
        <v>310</v>
      </c>
      <c r="D145" s="54" t="s">
        <v>102</v>
      </c>
      <c r="E145" s="56">
        <v>0</v>
      </c>
      <c r="F145" s="56">
        <v>0</v>
      </c>
    </row>
    <row r="146" spans="1:6" ht="15" x14ac:dyDescent="0.2">
      <c r="A146" s="94"/>
      <c r="B146" s="94"/>
      <c r="C146" s="55" t="s">
        <v>311</v>
      </c>
      <c r="D146" s="54" t="s">
        <v>103</v>
      </c>
      <c r="E146" s="56">
        <v>0</v>
      </c>
      <c r="F146" s="56">
        <v>0</v>
      </c>
    </row>
    <row r="147" spans="1:6" ht="15" x14ac:dyDescent="0.2">
      <c r="A147" s="94"/>
      <c r="B147" s="94"/>
      <c r="C147" s="55" t="s">
        <v>312</v>
      </c>
      <c r="D147" s="178" t="s">
        <v>104</v>
      </c>
      <c r="E147" s="56">
        <v>27692091.09</v>
      </c>
      <c r="F147" s="100">
        <v>41732045</v>
      </c>
    </row>
    <row r="148" spans="1:6" ht="14.25" x14ac:dyDescent="0.2">
      <c r="A148" s="466">
        <v>14</v>
      </c>
      <c r="B148" s="170"/>
      <c r="C148" s="53" t="s">
        <v>313</v>
      </c>
      <c r="D148" s="54" t="s">
        <v>105</v>
      </c>
      <c r="E148" s="173">
        <f>E149-E150</f>
        <v>-18471359.43</v>
      </c>
      <c r="F148" s="173">
        <f>F149-F150</f>
        <v>-281697</v>
      </c>
    </row>
    <row r="149" spans="1:6" ht="15" x14ac:dyDescent="0.2">
      <c r="A149" s="470"/>
      <c r="B149" s="171"/>
      <c r="C149" s="53" t="s">
        <v>207</v>
      </c>
      <c r="D149" s="54" t="s">
        <v>106</v>
      </c>
      <c r="E149" s="56">
        <v>2097199</v>
      </c>
      <c r="F149" s="100">
        <v>500675</v>
      </c>
    </row>
    <row r="150" spans="1:6" ht="15" x14ac:dyDescent="0.2">
      <c r="A150" s="467"/>
      <c r="B150" s="94"/>
      <c r="C150" s="53" t="s">
        <v>208</v>
      </c>
      <c r="D150" s="54" t="s">
        <v>107</v>
      </c>
      <c r="E150" s="56">
        <v>20568558.43</v>
      </c>
      <c r="F150" s="100">
        <v>782372</v>
      </c>
    </row>
    <row r="151" spans="1:6" ht="14.25" x14ac:dyDescent="0.2">
      <c r="A151" s="461" t="s">
        <v>209</v>
      </c>
      <c r="B151" s="461"/>
      <c r="C151" s="461"/>
      <c r="D151" s="54" t="s">
        <v>109</v>
      </c>
      <c r="E151" s="84">
        <f>E113+E114+E115+E116-E117+E118+E121+E126+E129+E148</f>
        <v>1309447786.5399997</v>
      </c>
      <c r="F151" s="84">
        <f>F113+F114+F115+F116-F117+F118+F121+F126+F129+F148</f>
        <v>1480314533</v>
      </c>
    </row>
    <row r="152" spans="1:6" ht="15" x14ac:dyDescent="0.2">
      <c r="A152" s="468" t="s">
        <v>97</v>
      </c>
      <c r="B152" s="468"/>
      <c r="C152" s="469"/>
      <c r="D152" s="54"/>
      <c r="E152" s="83"/>
      <c r="F152" s="83"/>
    </row>
    <row r="153" spans="1:6" ht="15" x14ac:dyDescent="0.2">
      <c r="A153" s="459"/>
      <c r="B153" s="166"/>
      <c r="C153" s="86" t="s">
        <v>210</v>
      </c>
      <c r="D153" s="54" t="s">
        <v>110</v>
      </c>
      <c r="E153" s="87">
        <f>IF(E112&gt;E151,E112-E151,0)</f>
        <v>34406306.640000582</v>
      </c>
      <c r="F153" s="87">
        <f>F112-F151</f>
        <v>58154323</v>
      </c>
    </row>
    <row r="154" spans="1:6" ht="15" x14ac:dyDescent="0.2">
      <c r="A154" s="460"/>
      <c r="B154" s="167"/>
      <c r="C154" s="86" t="s">
        <v>211</v>
      </c>
      <c r="D154" s="54" t="s">
        <v>111</v>
      </c>
      <c r="E154" s="83">
        <v>0</v>
      </c>
      <c r="F154" s="83">
        <v>0</v>
      </c>
    </row>
    <row r="155" spans="1:6" ht="15" x14ac:dyDescent="0.2">
      <c r="A155" s="50" t="s">
        <v>212</v>
      </c>
      <c r="B155" s="50"/>
      <c r="C155" s="55" t="s">
        <v>213</v>
      </c>
      <c r="D155" s="54" t="s">
        <v>112</v>
      </c>
      <c r="E155" s="48">
        <v>0</v>
      </c>
      <c r="F155" s="48">
        <v>0</v>
      </c>
    </row>
    <row r="156" spans="1:6" ht="15" x14ac:dyDescent="0.2">
      <c r="A156" s="50" t="s">
        <v>214</v>
      </c>
      <c r="B156" s="50"/>
      <c r="C156" s="55" t="s">
        <v>215</v>
      </c>
      <c r="D156" s="54" t="s">
        <v>113</v>
      </c>
      <c r="E156" s="48">
        <v>0</v>
      </c>
      <c r="F156" s="48">
        <v>0</v>
      </c>
    </row>
    <row r="157" spans="1:6" ht="19.5" customHeight="1" x14ac:dyDescent="0.2">
      <c r="A157" s="50" t="s">
        <v>216</v>
      </c>
      <c r="B157" s="50"/>
      <c r="C157" s="55" t="s">
        <v>217</v>
      </c>
      <c r="D157" s="54" t="s">
        <v>114</v>
      </c>
      <c r="E157" s="48">
        <v>0</v>
      </c>
      <c r="F157" s="48">
        <v>0</v>
      </c>
    </row>
    <row r="158" spans="1:6" ht="15" x14ac:dyDescent="0.2">
      <c r="A158" s="50" t="s">
        <v>218</v>
      </c>
      <c r="B158" s="50"/>
      <c r="C158" s="53" t="s">
        <v>219</v>
      </c>
      <c r="D158" s="54" t="s">
        <v>115</v>
      </c>
      <c r="E158" s="48">
        <v>0</v>
      </c>
      <c r="F158" s="48">
        <v>0</v>
      </c>
    </row>
    <row r="159" spans="1:6" ht="15" x14ac:dyDescent="0.2">
      <c r="A159" s="50" t="s">
        <v>220</v>
      </c>
      <c r="B159" s="50"/>
      <c r="C159" s="53" t="s">
        <v>221</v>
      </c>
      <c r="D159" s="54" t="s">
        <v>116</v>
      </c>
      <c r="E159" s="48">
        <v>0</v>
      </c>
      <c r="F159" s="48">
        <v>0</v>
      </c>
    </row>
    <row r="160" spans="1:6" ht="15" x14ac:dyDescent="0.2">
      <c r="A160" s="50" t="s">
        <v>222</v>
      </c>
      <c r="B160" s="50"/>
      <c r="C160" s="53" t="s">
        <v>223</v>
      </c>
      <c r="D160" s="54" t="s">
        <v>117</v>
      </c>
      <c r="E160" s="48">
        <v>18199883.400000002</v>
      </c>
      <c r="F160" s="48">
        <v>8331568</v>
      </c>
    </row>
    <row r="161" spans="1:6" ht="15" x14ac:dyDescent="0.2">
      <c r="A161" s="466" t="s">
        <v>224</v>
      </c>
      <c r="B161" s="170"/>
      <c r="C161" s="53" t="s">
        <v>225</v>
      </c>
      <c r="D161" s="54" t="s">
        <v>118</v>
      </c>
      <c r="E161" s="48">
        <v>4567194.1399999997</v>
      </c>
      <c r="F161" s="48">
        <v>4670730</v>
      </c>
    </row>
    <row r="162" spans="1:6" ht="15" x14ac:dyDescent="0.2">
      <c r="A162" s="467"/>
      <c r="B162" s="94"/>
      <c r="C162" s="53" t="s">
        <v>226</v>
      </c>
      <c r="D162" s="54" t="s">
        <v>119</v>
      </c>
      <c r="E162" s="48">
        <v>82953</v>
      </c>
      <c r="F162" s="48">
        <v>81155</v>
      </c>
    </row>
    <row r="163" spans="1:6" ht="15" x14ac:dyDescent="0.2">
      <c r="A163" s="50" t="s">
        <v>227</v>
      </c>
      <c r="B163" s="50"/>
      <c r="C163" s="55" t="s">
        <v>228</v>
      </c>
      <c r="D163" s="54" t="s">
        <v>242</v>
      </c>
      <c r="E163" s="48">
        <v>0</v>
      </c>
      <c r="F163" s="48">
        <v>0</v>
      </c>
    </row>
    <row r="164" spans="1:6" ht="15" x14ac:dyDescent="0.2">
      <c r="A164" s="50" t="s">
        <v>229</v>
      </c>
      <c r="B164" s="50"/>
      <c r="C164" s="53" t="s">
        <v>230</v>
      </c>
      <c r="D164" s="54" t="s">
        <v>245</v>
      </c>
      <c r="E164" s="48">
        <v>0</v>
      </c>
      <c r="F164" s="48">
        <v>0</v>
      </c>
    </row>
    <row r="165" spans="1:6" ht="15" x14ac:dyDescent="0.2">
      <c r="A165" s="50" t="s">
        <v>231</v>
      </c>
      <c r="B165" s="50"/>
      <c r="C165" s="64" t="s">
        <v>232</v>
      </c>
      <c r="D165" s="54" t="s">
        <v>248</v>
      </c>
      <c r="E165" s="48">
        <v>0</v>
      </c>
      <c r="F165" s="48">
        <v>0</v>
      </c>
    </row>
    <row r="166" spans="1:6" ht="15" x14ac:dyDescent="0.2">
      <c r="A166" s="50" t="s">
        <v>233</v>
      </c>
      <c r="B166" s="50"/>
      <c r="C166" s="53" t="s">
        <v>234</v>
      </c>
      <c r="D166" s="54" t="s">
        <v>250</v>
      </c>
      <c r="E166" s="48">
        <v>11239.12</v>
      </c>
      <c r="F166" s="48">
        <v>17548</v>
      </c>
    </row>
    <row r="167" spans="1:6" ht="15" x14ac:dyDescent="0.2">
      <c r="A167" s="468" t="s">
        <v>235</v>
      </c>
      <c r="B167" s="468"/>
      <c r="C167" s="469"/>
      <c r="D167" s="54" t="s">
        <v>253</v>
      </c>
      <c r="E167" s="52">
        <f>E155+E156+E157+E158+E159+E160+E161+E163+E164+E165+E166</f>
        <v>22778316.660000004</v>
      </c>
      <c r="F167" s="52">
        <f>F155+F156+F157+F158+F159+F160+F161+F163+F164+F165+F166</f>
        <v>13019846</v>
      </c>
    </row>
    <row r="168" spans="1:6" ht="25.5" x14ac:dyDescent="0.2">
      <c r="A168" s="466" t="s">
        <v>236</v>
      </c>
      <c r="B168" s="170"/>
      <c r="C168" s="53" t="s">
        <v>237</v>
      </c>
      <c r="D168" s="54" t="s">
        <v>256</v>
      </c>
      <c r="E168" s="48">
        <f>E169-E170</f>
        <v>-10834357.689999999</v>
      </c>
      <c r="F168" s="48">
        <f>F169-F170</f>
        <v>69920</v>
      </c>
    </row>
    <row r="169" spans="1:6" ht="15" x14ac:dyDescent="0.2">
      <c r="A169" s="470"/>
      <c r="B169" s="171"/>
      <c r="C169" s="53" t="s">
        <v>238</v>
      </c>
      <c r="D169" s="54" t="s">
        <v>259</v>
      </c>
      <c r="E169" s="48">
        <v>3137873.31</v>
      </c>
      <c r="F169" s="48">
        <v>69920</v>
      </c>
    </row>
    <row r="170" spans="1:6" ht="15" x14ac:dyDescent="0.2">
      <c r="A170" s="467"/>
      <c r="B170" s="94"/>
      <c r="C170" s="53" t="s">
        <v>239</v>
      </c>
      <c r="D170" s="54" t="s">
        <v>262</v>
      </c>
      <c r="E170" s="48">
        <v>13972231</v>
      </c>
      <c r="F170" s="48">
        <v>0</v>
      </c>
    </row>
    <row r="171" spans="1:6" ht="15" x14ac:dyDescent="0.2">
      <c r="A171" s="50" t="s">
        <v>240</v>
      </c>
      <c r="B171" s="50"/>
      <c r="C171" s="53" t="s">
        <v>241</v>
      </c>
      <c r="D171" s="54" t="s">
        <v>264</v>
      </c>
      <c r="E171" s="48">
        <v>0</v>
      </c>
      <c r="F171" s="48">
        <v>0</v>
      </c>
    </row>
    <row r="172" spans="1:6" ht="15" x14ac:dyDescent="0.2">
      <c r="A172" s="50" t="s">
        <v>243</v>
      </c>
      <c r="B172" s="50"/>
      <c r="C172" s="53" t="s">
        <v>244</v>
      </c>
      <c r="D172" s="54" t="s">
        <v>266</v>
      </c>
      <c r="E172" s="48">
        <v>0</v>
      </c>
      <c r="F172" s="48">
        <v>0</v>
      </c>
    </row>
    <row r="173" spans="1:6" ht="15" x14ac:dyDescent="0.2">
      <c r="A173" s="466" t="s">
        <v>246</v>
      </c>
      <c r="B173" s="170"/>
      <c r="C173" s="53" t="s">
        <v>247</v>
      </c>
      <c r="D173" s="54" t="s">
        <v>268</v>
      </c>
      <c r="E173" s="48">
        <v>23557371.859999999</v>
      </c>
      <c r="F173" s="48">
        <v>32179641</v>
      </c>
    </row>
    <row r="174" spans="1:6" ht="15" x14ac:dyDescent="0.2">
      <c r="A174" s="467"/>
      <c r="B174" s="94"/>
      <c r="C174" s="53" t="s">
        <v>249</v>
      </c>
      <c r="D174" s="54" t="s">
        <v>271</v>
      </c>
      <c r="E174" s="48">
        <v>0</v>
      </c>
      <c r="F174" s="48">
        <v>0</v>
      </c>
    </row>
    <row r="175" spans="1:6" ht="15" x14ac:dyDescent="0.2">
      <c r="A175" s="50" t="s">
        <v>251</v>
      </c>
      <c r="B175" s="50"/>
      <c r="C175" s="64" t="s">
        <v>252</v>
      </c>
      <c r="D175" s="54" t="s">
        <v>273</v>
      </c>
      <c r="E175" s="48">
        <v>0</v>
      </c>
      <c r="F175" s="48">
        <v>0</v>
      </c>
    </row>
    <row r="176" spans="1:6" ht="15" x14ac:dyDescent="0.2">
      <c r="A176" s="65" t="s">
        <v>254</v>
      </c>
      <c r="B176" s="65"/>
      <c r="C176" s="64" t="s">
        <v>255</v>
      </c>
      <c r="D176" s="54" t="s">
        <v>315</v>
      </c>
      <c r="E176" s="48">
        <v>455856.69</v>
      </c>
      <c r="F176" s="48">
        <v>253587</v>
      </c>
    </row>
    <row r="177" spans="1:6" ht="15" x14ac:dyDescent="0.2">
      <c r="A177" s="50" t="s">
        <v>257</v>
      </c>
      <c r="B177" s="50"/>
      <c r="C177" s="53" t="s">
        <v>258</v>
      </c>
      <c r="D177" s="54" t="s">
        <v>276</v>
      </c>
      <c r="E177" s="48">
        <v>35180704.699999996</v>
      </c>
      <c r="F177" s="48">
        <v>18420843</v>
      </c>
    </row>
    <row r="178" spans="1:6" ht="14.25" x14ac:dyDescent="0.2">
      <c r="A178" s="461" t="s">
        <v>260</v>
      </c>
      <c r="B178" s="461"/>
      <c r="C178" s="461"/>
      <c r="D178" s="54" t="s">
        <v>279</v>
      </c>
      <c r="E178" s="89">
        <f>E168+E173+E176+E177</f>
        <v>48359575.559999995</v>
      </c>
      <c r="F178" s="89">
        <f>F168+F173+F176+F177</f>
        <v>50923991</v>
      </c>
    </row>
    <row r="179" spans="1:6" ht="15" x14ac:dyDescent="0.2">
      <c r="A179" s="468" t="s">
        <v>108</v>
      </c>
      <c r="B179" s="468"/>
      <c r="C179" s="469"/>
      <c r="D179" s="54"/>
      <c r="E179" s="83"/>
      <c r="F179" s="83"/>
    </row>
    <row r="180" spans="1:6" ht="15" x14ac:dyDescent="0.2">
      <c r="A180" s="459"/>
      <c r="B180" s="166"/>
      <c r="C180" s="88" t="s">
        <v>261</v>
      </c>
      <c r="D180" s="54" t="s">
        <v>282</v>
      </c>
      <c r="E180" s="52">
        <f>IF(E177&gt;E178,E177-E178,0)</f>
        <v>0</v>
      </c>
      <c r="F180" s="83">
        <v>0</v>
      </c>
    </row>
    <row r="181" spans="1:6" ht="15" x14ac:dyDescent="0.2">
      <c r="A181" s="460"/>
      <c r="B181" s="167"/>
      <c r="C181" s="88" t="s">
        <v>263</v>
      </c>
      <c r="D181" s="54" t="s">
        <v>285</v>
      </c>
      <c r="E181" s="52">
        <f>IF(E178&gt;E167,E178-E167,0)</f>
        <v>25581258.899999991</v>
      </c>
      <c r="F181" s="52">
        <f>IF(F178&gt;F167,F178-F167,0)</f>
        <v>37904145</v>
      </c>
    </row>
    <row r="182" spans="1:6" ht="14.25" x14ac:dyDescent="0.2">
      <c r="A182" s="461" t="s">
        <v>265</v>
      </c>
      <c r="B182" s="461"/>
      <c r="C182" s="461"/>
      <c r="D182" s="54" t="s">
        <v>288</v>
      </c>
      <c r="E182" s="84">
        <f>E112+E167</f>
        <v>1366632409.8400004</v>
      </c>
      <c r="F182" s="84">
        <f>F112+F167</f>
        <v>1551488702</v>
      </c>
    </row>
    <row r="183" spans="1:6" ht="14.25" x14ac:dyDescent="0.2">
      <c r="A183" s="461" t="s">
        <v>267</v>
      </c>
      <c r="B183" s="461"/>
      <c r="C183" s="461"/>
      <c r="D183" s="54" t="s">
        <v>291</v>
      </c>
      <c r="E183" s="84">
        <f>E151+E178</f>
        <v>1357807362.0999997</v>
      </c>
      <c r="F183" s="84">
        <f>F151+F178</f>
        <v>1531238524</v>
      </c>
    </row>
    <row r="184" spans="1:6" ht="14.25" x14ac:dyDescent="0.2">
      <c r="A184" s="462" t="s">
        <v>269</v>
      </c>
      <c r="B184" s="462"/>
      <c r="C184" s="463"/>
      <c r="D184" s="54"/>
      <c r="E184" s="84"/>
      <c r="F184" s="84"/>
    </row>
    <row r="185" spans="1:6" ht="15" x14ac:dyDescent="0.2">
      <c r="A185" s="459"/>
      <c r="B185" s="166"/>
      <c r="C185" s="88" t="s">
        <v>270</v>
      </c>
      <c r="D185" s="54" t="s">
        <v>294</v>
      </c>
      <c r="E185" s="52">
        <f>IF(E182&gt;E183,E182-E183,0)</f>
        <v>8825047.7400007248</v>
      </c>
      <c r="F185" s="52">
        <f>IF(F182&gt;F183,F182-F183,0)</f>
        <v>20250178</v>
      </c>
    </row>
    <row r="186" spans="1:6" ht="15" x14ac:dyDescent="0.2">
      <c r="A186" s="460"/>
      <c r="B186" s="167"/>
      <c r="C186" s="88" t="s">
        <v>272</v>
      </c>
      <c r="D186" s="54" t="s">
        <v>297</v>
      </c>
      <c r="E186" s="84"/>
      <c r="F186" s="52">
        <f>IF(F183&gt;F182,F183-F182,0)</f>
        <v>0</v>
      </c>
    </row>
    <row r="187" spans="1:6" ht="15" x14ac:dyDescent="0.2">
      <c r="A187" s="50" t="s">
        <v>274</v>
      </c>
      <c r="B187" s="50"/>
      <c r="C187" s="53" t="s">
        <v>275</v>
      </c>
      <c r="D187" s="54" t="s">
        <v>316</v>
      </c>
      <c r="E187" s="48">
        <v>0</v>
      </c>
      <c r="F187" s="48">
        <v>11341449</v>
      </c>
    </row>
    <row r="188" spans="1:6" ht="15" x14ac:dyDescent="0.2">
      <c r="A188" s="50" t="s">
        <v>277</v>
      </c>
      <c r="B188" s="50"/>
      <c r="C188" s="53" t="s">
        <v>278</v>
      </c>
      <c r="D188" s="54" t="s">
        <v>317</v>
      </c>
      <c r="E188" s="48">
        <v>0</v>
      </c>
      <c r="F188" s="48">
        <v>6940776</v>
      </c>
    </row>
    <row r="189" spans="1:6" ht="15" x14ac:dyDescent="0.2">
      <c r="A189" s="50" t="s">
        <v>280</v>
      </c>
      <c r="B189" s="50"/>
      <c r="C189" s="53" t="s">
        <v>281</v>
      </c>
      <c r="D189" s="54" t="s">
        <v>318</v>
      </c>
      <c r="E189" s="48">
        <v>6448755</v>
      </c>
      <c r="F189" s="48">
        <v>2513430</v>
      </c>
    </row>
    <row r="190" spans="1:6" ht="25.5" x14ac:dyDescent="0.2">
      <c r="A190" s="50" t="s">
        <v>283</v>
      </c>
      <c r="B190" s="50"/>
      <c r="C190" s="53" t="s">
        <v>284</v>
      </c>
      <c r="D190" s="54" t="s">
        <v>319</v>
      </c>
      <c r="E190" s="48">
        <v>0</v>
      </c>
      <c r="F190" s="48">
        <v>0</v>
      </c>
    </row>
    <row r="191" spans="1:6" ht="25.5" x14ac:dyDescent="0.2">
      <c r="A191" s="50" t="s">
        <v>286</v>
      </c>
      <c r="B191" s="50"/>
      <c r="C191" s="53" t="s">
        <v>287</v>
      </c>
      <c r="D191" s="54" t="s">
        <v>320</v>
      </c>
      <c r="E191" s="48">
        <v>0</v>
      </c>
      <c r="F191" s="48">
        <v>0</v>
      </c>
    </row>
    <row r="192" spans="1:6" ht="25.5" x14ac:dyDescent="0.2">
      <c r="A192" s="50" t="s">
        <v>289</v>
      </c>
      <c r="B192" s="50"/>
      <c r="C192" s="53" t="s">
        <v>290</v>
      </c>
      <c r="D192" s="54" t="s">
        <v>321</v>
      </c>
      <c r="E192" s="48">
        <v>0</v>
      </c>
      <c r="F192" s="48">
        <v>0</v>
      </c>
    </row>
    <row r="193" spans="1:14" ht="15" x14ac:dyDescent="0.2">
      <c r="A193" s="50" t="s">
        <v>292</v>
      </c>
      <c r="B193" s="50"/>
      <c r="C193" s="53" t="s">
        <v>293</v>
      </c>
      <c r="D193" s="54" t="s">
        <v>322</v>
      </c>
      <c r="E193" s="48">
        <v>0</v>
      </c>
      <c r="F193" s="48">
        <v>0</v>
      </c>
    </row>
    <row r="194" spans="1:14" ht="15" x14ac:dyDescent="0.2">
      <c r="A194" s="50" t="s">
        <v>295</v>
      </c>
      <c r="B194" s="50"/>
      <c r="C194" s="53" t="s">
        <v>296</v>
      </c>
      <c r="D194" s="54" t="s">
        <v>323</v>
      </c>
      <c r="E194" s="48">
        <v>0</v>
      </c>
      <c r="F194" s="48">
        <v>0</v>
      </c>
    </row>
    <row r="195" spans="1:14" ht="14.25" x14ac:dyDescent="0.2">
      <c r="A195" s="464" t="s">
        <v>298</v>
      </c>
      <c r="B195" s="464"/>
      <c r="C195" s="465"/>
      <c r="D195" s="54"/>
      <c r="E195" s="84"/>
      <c r="F195" s="84"/>
    </row>
    <row r="196" spans="1:14" ht="33" customHeight="1" x14ac:dyDescent="0.2">
      <c r="A196" s="454"/>
      <c r="B196" s="168"/>
      <c r="C196" s="90" t="s">
        <v>299</v>
      </c>
      <c r="D196" s="54" t="s">
        <v>324</v>
      </c>
      <c r="E196" s="52">
        <f>IF(E185&gt;0,E185-E186-E187-E188+E189-E193-E194,0)</f>
        <v>15273802.740000725</v>
      </c>
      <c r="F196" s="52">
        <f>IF(F185&gt;0,F185-F186-F187-F188+F189-F193-F194,0)</f>
        <v>4481383</v>
      </c>
    </row>
    <row r="197" spans="1:14" ht="33" customHeight="1" x14ac:dyDescent="0.2">
      <c r="A197" s="455"/>
      <c r="B197" s="169"/>
      <c r="C197" s="90" t="s">
        <v>300</v>
      </c>
      <c r="D197" s="54" t="s">
        <v>325</v>
      </c>
      <c r="E197" s="52">
        <f>IF(E185&gt;0,0,E186+E187+E193+E194-E185)</f>
        <v>0</v>
      </c>
      <c r="F197" s="52">
        <f>IF(F185&gt;0,0,F186+F187+F188-F189+F193+F194-F185)</f>
        <v>0</v>
      </c>
    </row>
    <row r="200" spans="1:14" x14ac:dyDescent="0.2">
      <c r="C200" s="456" t="s">
        <v>465</v>
      </c>
      <c r="D200" s="456"/>
      <c r="E200" s="456"/>
      <c r="F200" s="456"/>
      <c r="N200" s="189" t="s">
        <v>465</v>
      </c>
    </row>
    <row r="202" spans="1:14" ht="25.5" x14ac:dyDescent="0.2">
      <c r="C202" s="132"/>
      <c r="E202" s="134" t="s">
        <v>456</v>
      </c>
      <c r="F202" s="134" t="s">
        <v>455</v>
      </c>
    </row>
    <row r="203" spans="1:14" x14ac:dyDescent="0.2">
      <c r="A203" s="163" t="s">
        <v>465</v>
      </c>
      <c r="B203" s="163"/>
      <c r="C203" s="163" t="s">
        <v>465</v>
      </c>
      <c r="D203" s="136"/>
      <c r="F203" s="131"/>
    </row>
    <row r="204" spans="1:14" x14ac:dyDescent="0.2">
      <c r="A204" s="163"/>
      <c r="B204" s="163"/>
      <c r="C204" s="163"/>
      <c r="D204" s="136"/>
      <c r="F204" s="131"/>
    </row>
    <row r="205" spans="1:14" x14ac:dyDescent="0.2">
      <c r="A205" s="163" t="s">
        <v>466</v>
      </c>
      <c r="B205" s="163"/>
      <c r="C205" s="163" t="s">
        <v>466</v>
      </c>
      <c r="D205" s="136"/>
      <c r="E205" s="164">
        <v>8825047.9318448454</v>
      </c>
      <c r="F205" s="159">
        <v>20250177.400000006</v>
      </c>
    </row>
    <row r="206" spans="1:14" x14ac:dyDescent="0.2">
      <c r="A206" s="163"/>
      <c r="B206" s="163"/>
      <c r="C206" s="131"/>
      <c r="D206" s="136"/>
      <c r="F206" s="131"/>
    </row>
    <row r="207" spans="1:14" x14ac:dyDescent="0.2">
      <c r="A207" s="163" t="s">
        <v>467</v>
      </c>
      <c r="B207" s="163"/>
      <c r="C207" s="163" t="s">
        <v>467</v>
      </c>
      <c r="D207" s="136"/>
      <c r="E207" s="164">
        <v>160633178.16999999</v>
      </c>
      <c r="F207" s="161">
        <v>155131610.30999997</v>
      </c>
    </row>
    <row r="208" spans="1:14" x14ac:dyDescent="0.2">
      <c r="C208" s="160"/>
      <c r="D208" s="136"/>
      <c r="F208" s="143"/>
    </row>
    <row r="209" spans="1:6" x14ac:dyDescent="0.2">
      <c r="A209" t="s">
        <v>468</v>
      </c>
      <c r="C209" t="s">
        <v>468</v>
      </c>
      <c r="D209" s="136"/>
      <c r="E209" s="125">
        <v>33872110.089999996</v>
      </c>
      <c r="F209" s="162">
        <v>41575657.759999998</v>
      </c>
    </row>
    <row r="210" spans="1:6" x14ac:dyDescent="0.2">
      <c r="A210" t="s">
        <v>469</v>
      </c>
      <c r="C210" t="s">
        <v>469</v>
      </c>
      <c r="D210" s="136"/>
      <c r="E210" s="125">
        <v>-13972231</v>
      </c>
      <c r="F210" s="162">
        <v>0</v>
      </c>
    </row>
    <row r="211" spans="1:6" x14ac:dyDescent="0.2">
      <c r="A211" t="s">
        <v>470</v>
      </c>
      <c r="C211" t="s">
        <v>470</v>
      </c>
      <c r="D211" s="136"/>
      <c r="E211" s="125">
        <v>-114510.44000000002</v>
      </c>
      <c r="F211" s="180">
        <v>-5427229.8799999999</v>
      </c>
    </row>
    <row r="212" spans="1:6" x14ac:dyDescent="0.2">
      <c r="A212" t="s">
        <v>471</v>
      </c>
      <c r="C212" t="s">
        <v>471</v>
      </c>
      <c r="D212" s="136"/>
      <c r="E212" s="125">
        <v>-4567194.1399999997</v>
      </c>
      <c r="F212" s="179">
        <v>-4670729.62</v>
      </c>
    </row>
    <row r="213" spans="1:6" x14ac:dyDescent="0.2">
      <c r="A213" t="s">
        <v>472</v>
      </c>
      <c r="C213" t="s">
        <v>472</v>
      </c>
      <c r="D213" s="136"/>
      <c r="E213" s="125">
        <v>394895.54</v>
      </c>
      <c r="F213" s="162">
        <v>1316379.3400000001</v>
      </c>
    </row>
    <row r="214" spans="1:6" x14ac:dyDescent="0.2">
      <c r="A214" t="s">
        <v>473</v>
      </c>
      <c r="C214" t="s">
        <v>473</v>
      </c>
      <c r="D214" s="136"/>
      <c r="E214" s="125">
        <v>-30169543.350000001</v>
      </c>
      <c r="F214" s="162">
        <v>-211777.59000000037</v>
      </c>
    </row>
    <row r="215" spans="1:6" x14ac:dyDescent="0.2">
      <c r="A215" t="s">
        <v>516</v>
      </c>
      <c r="C215" t="s">
        <v>516</v>
      </c>
      <c r="D215" s="136"/>
      <c r="E215" s="125">
        <v>0</v>
      </c>
      <c r="F215" s="162">
        <v>-25757567.369999997</v>
      </c>
    </row>
    <row r="216" spans="1:6" x14ac:dyDescent="0.2">
      <c r="A216" t="s">
        <v>474</v>
      </c>
      <c r="C216" t="s">
        <v>474</v>
      </c>
      <c r="D216" s="136"/>
      <c r="E216" s="125">
        <v>5670596.4499999769</v>
      </c>
      <c r="F216" s="162">
        <v>-341731</v>
      </c>
    </row>
    <row r="217" spans="1:6" x14ac:dyDescent="0.2">
      <c r="A217" t="s">
        <v>475</v>
      </c>
      <c r="C217" t="s">
        <v>475</v>
      </c>
      <c r="D217" s="136"/>
      <c r="E217" s="125">
        <v>-1376569.6099999994</v>
      </c>
      <c r="F217" s="162">
        <v>-6471625.7300000004</v>
      </c>
    </row>
    <row r="218" spans="1:6" x14ac:dyDescent="0.2">
      <c r="A218" t="s">
        <v>476</v>
      </c>
      <c r="C218" t="s">
        <v>476</v>
      </c>
      <c r="D218" s="136"/>
      <c r="E218" s="125">
        <v>145828657.48000002</v>
      </c>
      <c r="F218" s="162">
        <v>153456356.73000002</v>
      </c>
    </row>
    <row r="219" spans="1:6" x14ac:dyDescent="0.2">
      <c r="A219" t="s">
        <v>477</v>
      </c>
      <c r="C219" t="s">
        <v>477</v>
      </c>
      <c r="D219" s="136"/>
      <c r="E219" s="125">
        <v>64243.150000000081</v>
      </c>
      <c r="F219" s="162">
        <v>-66942.899999999994</v>
      </c>
    </row>
    <row r="220" spans="1:6" x14ac:dyDescent="0.2">
      <c r="A220" t="s">
        <v>478</v>
      </c>
      <c r="C220" t="s">
        <v>478</v>
      </c>
      <c r="D220" s="136"/>
      <c r="E220" s="125">
        <v>23387870.77</v>
      </c>
      <c r="F220" s="162">
        <v>3176129.23</v>
      </c>
    </row>
    <row r="221" spans="1:6" x14ac:dyDescent="0.2">
      <c r="A221" t="s">
        <v>479</v>
      </c>
      <c r="C221" t="s">
        <v>479</v>
      </c>
      <c r="D221" s="136"/>
      <c r="E221" s="125">
        <v>3068769.09</v>
      </c>
      <c r="F221" s="162">
        <v>0</v>
      </c>
    </row>
    <row r="222" spans="1:6" x14ac:dyDescent="0.2">
      <c r="A222" t="s">
        <v>480</v>
      </c>
      <c r="C222" t="s">
        <v>480</v>
      </c>
      <c r="D222" s="136"/>
      <c r="E222" s="125">
        <v>-1453915.86</v>
      </c>
      <c r="F222" s="162">
        <v>-1445308.52</v>
      </c>
    </row>
    <row r="223" spans="1:6" x14ac:dyDescent="0.2">
      <c r="C223" s="160"/>
      <c r="D223" s="136"/>
      <c r="E223" s="125"/>
      <c r="F223" s="162"/>
    </row>
    <row r="224" spans="1:6" x14ac:dyDescent="0.2">
      <c r="A224" s="163" t="s">
        <v>481</v>
      </c>
      <c r="B224" s="163"/>
      <c r="C224" s="163" t="s">
        <v>481</v>
      </c>
      <c r="D224" s="136"/>
      <c r="F224" s="131"/>
    </row>
    <row r="225" spans="1:6" ht="6" customHeight="1" x14ac:dyDescent="0.2">
      <c r="A225" s="163"/>
      <c r="B225" s="163"/>
      <c r="C225" s="140"/>
      <c r="D225" s="136"/>
      <c r="F225" s="131"/>
    </row>
    <row r="226" spans="1:6" x14ac:dyDescent="0.2">
      <c r="A226" t="s">
        <v>482</v>
      </c>
      <c r="C226" t="s">
        <v>482</v>
      </c>
      <c r="D226" s="136"/>
      <c r="E226" s="125">
        <v>94939685.693499997</v>
      </c>
      <c r="F226" s="162">
        <v>13013221.569999989</v>
      </c>
    </row>
    <row r="227" spans="1:6" x14ac:dyDescent="0.2">
      <c r="A227" t="s">
        <v>483</v>
      </c>
      <c r="C227" t="s">
        <v>483</v>
      </c>
      <c r="D227" s="136"/>
      <c r="E227" s="125">
        <v>72126165.598255217</v>
      </c>
      <c r="F227" s="162">
        <v>-51777019.649999984</v>
      </c>
    </row>
    <row r="228" spans="1:6" x14ac:dyDescent="0.2">
      <c r="A228" t="s">
        <v>484</v>
      </c>
      <c r="C228" t="s">
        <v>484</v>
      </c>
      <c r="D228" s="136"/>
      <c r="E228" s="125">
        <v>-61104124.656800054</v>
      </c>
      <c r="F228" s="162">
        <v>-21021000.960000113</v>
      </c>
    </row>
    <row r="229" spans="1:6" x14ac:dyDescent="0.2">
      <c r="C229" s="160"/>
      <c r="D229" s="136"/>
      <c r="F229" s="143"/>
    </row>
    <row r="230" spans="1:6" x14ac:dyDescent="0.2">
      <c r="A230" s="163" t="s">
        <v>485</v>
      </c>
      <c r="B230" s="163"/>
      <c r="C230" s="163" t="s">
        <v>485</v>
      </c>
      <c r="D230" s="136"/>
      <c r="E230" s="165">
        <f>SUM(E209:E228)+E205</f>
        <v>275419952.73680001</v>
      </c>
      <c r="F230" s="165">
        <f>SUM(F209:F228)+F205</f>
        <v>115596988.8099999</v>
      </c>
    </row>
    <row r="231" spans="1:6" ht="2.25" customHeight="1" x14ac:dyDescent="0.2">
      <c r="C231" s="160"/>
      <c r="D231" s="136"/>
      <c r="F231" s="143"/>
    </row>
    <row r="232" spans="1:6" x14ac:dyDescent="0.2">
      <c r="A232" t="s">
        <v>486</v>
      </c>
      <c r="C232" t="s">
        <v>486</v>
      </c>
      <c r="D232" s="136"/>
      <c r="E232" s="125">
        <v>-32905511.509999998</v>
      </c>
      <c r="F232" s="162">
        <v>-42184377.340000004</v>
      </c>
    </row>
    <row r="233" spans="1:6" x14ac:dyDescent="0.2">
      <c r="A233" t="s">
        <v>487</v>
      </c>
      <c r="C233" t="s">
        <v>487</v>
      </c>
      <c r="D233" s="136"/>
      <c r="E233" s="125">
        <v>0</v>
      </c>
      <c r="F233" s="162">
        <v>0</v>
      </c>
    </row>
    <row r="234" spans="1:6" ht="3.75" customHeight="1" x14ac:dyDescent="0.2">
      <c r="C234" s="160"/>
      <c r="D234" s="136"/>
      <c r="F234" s="143"/>
    </row>
    <row r="235" spans="1:6" x14ac:dyDescent="0.2">
      <c r="A235" t="s">
        <v>488</v>
      </c>
      <c r="C235" t="s">
        <v>488</v>
      </c>
      <c r="D235" s="136"/>
      <c r="E235" s="165">
        <f>E230+E232</f>
        <v>242514441.22680002</v>
      </c>
      <c r="F235" s="165">
        <f>F230+F232</f>
        <v>73412611.469999894</v>
      </c>
    </row>
    <row r="236" spans="1:6" ht="6.75" customHeight="1" x14ac:dyDescent="0.2">
      <c r="C236" s="160"/>
      <c r="D236" s="136"/>
      <c r="F236" s="131"/>
    </row>
    <row r="237" spans="1:6" x14ac:dyDescent="0.2">
      <c r="A237" s="163" t="s">
        <v>489</v>
      </c>
      <c r="B237" s="163"/>
      <c r="C237" s="163" t="s">
        <v>489</v>
      </c>
      <c r="D237" s="136"/>
      <c r="F237" s="131"/>
    </row>
    <row r="238" spans="1:6" ht="5.25" customHeight="1" x14ac:dyDescent="0.2">
      <c r="C238" s="160"/>
      <c r="D238" s="136"/>
      <c r="F238" s="131"/>
    </row>
    <row r="239" spans="1:6" x14ac:dyDescent="0.2">
      <c r="A239" t="s">
        <v>490</v>
      </c>
      <c r="C239" s="160" t="s">
        <v>436</v>
      </c>
      <c r="D239" s="136"/>
      <c r="E239" s="125">
        <v>4567194.1399999997</v>
      </c>
      <c r="F239" s="162">
        <v>4670729.62</v>
      </c>
    </row>
    <row r="240" spans="1:6" x14ac:dyDescent="0.2">
      <c r="A240" t="s">
        <v>491</v>
      </c>
      <c r="C240" s="160" t="s">
        <v>437</v>
      </c>
      <c r="D240" s="136"/>
      <c r="E240" s="125">
        <v>0</v>
      </c>
      <c r="F240" s="162">
        <v>163748.9</v>
      </c>
    </row>
    <row r="241" spans="1:6" x14ac:dyDescent="0.2">
      <c r="A241" t="s">
        <v>517</v>
      </c>
      <c r="C241" s="160" t="s">
        <v>439</v>
      </c>
      <c r="D241" s="136"/>
      <c r="E241" s="125">
        <v>-231860856.80999991</v>
      </c>
      <c r="F241" s="162">
        <v>-85629782</v>
      </c>
    </row>
    <row r="242" spans="1:6" hidden="1" x14ac:dyDescent="0.2">
      <c r="C242" s="160" t="s">
        <v>440</v>
      </c>
      <c r="D242" s="136"/>
      <c r="E242" s="125">
        <v>0</v>
      </c>
      <c r="F242" s="162">
        <v>0</v>
      </c>
    </row>
    <row r="243" spans="1:6" hidden="1" x14ac:dyDescent="0.2">
      <c r="C243" s="160" t="s">
        <v>461</v>
      </c>
      <c r="D243" s="136"/>
      <c r="E243" s="125">
        <v>0</v>
      </c>
      <c r="F243" s="162">
        <v>0</v>
      </c>
    </row>
    <row r="244" spans="1:6" hidden="1" x14ac:dyDescent="0.2">
      <c r="C244" s="160" t="s">
        <v>462</v>
      </c>
      <c r="D244" s="136"/>
      <c r="E244" s="125">
        <v>0</v>
      </c>
      <c r="F244" s="162">
        <v>0</v>
      </c>
    </row>
    <row r="245" spans="1:6" x14ac:dyDescent="0.2">
      <c r="A245" t="s">
        <v>518</v>
      </c>
      <c r="C245" s="160" t="s">
        <v>463</v>
      </c>
      <c r="D245" s="136"/>
      <c r="E245" s="125">
        <v>0</v>
      </c>
      <c r="F245" s="162">
        <v>-20000</v>
      </c>
    </row>
    <row r="246" spans="1:6" x14ac:dyDescent="0.2">
      <c r="A246" t="s">
        <v>519</v>
      </c>
      <c r="C246" s="160" t="s">
        <v>464</v>
      </c>
      <c r="D246" s="136"/>
      <c r="E246" s="125">
        <v>0</v>
      </c>
      <c r="F246" s="162">
        <v>-4104622.5000000009</v>
      </c>
    </row>
    <row r="247" spans="1:6" x14ac:dyDescent="0.2">
      <c r="C247" s="160"/>
      <c r="D247" s="136"/>
      <c r="F247" s="131"/>
    </row>
    <row r="248" spans="1:6" x14ac:dyDescent="0.2">
      <c r="A248" s="163" t="s">
        <v>492</v>
      </c>
      <c r="B248" s="163"/>
      <c r="C248" s="163" t="s">
        <v>492</v>
      </c>
      <c r="D248" s="136"/>
      <c r="E248" s="165">
        <f>SUM(E239:E246)</f>
        <v>-227293662.66999993</v>
      </c>
      <c r="F248" s="165">
        <f>SUM(F239:F246)</f>
        <v>-84919925.980000004</v>
      </c>
    </row>
    <row r="249" spans="1:6" x14ac:dyDescent="0.2">
      <c r="C249" s="160"/>
      <c r="D249" s="136"/>
      <c r="F249" s="131"/>
    </row>
    <row r="250" spans="1:6" x14ac:dyDescent="0.2">
      <c r="A250" s="163" t="s">
        <v>493</v>
      </c>
      <c r="B250" s="163"/>
      <c r="C250" s="163" t="s">
        <v>493</v>
      </c>
      <c r="D250" s="136"/>
      <c r="F250" s="131"/>
    </row>
    <row r="251" spans="1:6" x14ac:dyDescent="0.2">
      <c r="C251" s="160"/>
      <c r="D251" s="136"/>
      <c r="F251" s="131"/>
    </row>
    <row r="252" spans="1:6" x14ac:dyDescent="0.2">
      <c r="A252" t="s">
        <v>494</v>
      </c>
      <c r="C252" t="s">
        <v>494</v>
      </c>
      <c r="D252" s="136"/>
      <c r="E252" s="125">
        <v>191203955.72</v>
      </c>
      <c r="F252" s="162">
        <v>66172869.840000004</v>
      </c>
    </row>
    <row r="253" spans="1:6" x14ac:dyDescent="0.2">
      <c r="A253" t="s">
        <v>495</v>
      </c>
      <c r="C253" t="s">
        <v>495</v>
      </c>
      <c r="D253" s="136"/>
      <c r="E253" s="125">
        <v>-9300403.9799999967</v>
      </c>
      <c r="F253" s="162">
        <v>-7889956.4200001834</v>
      </c>
    </row>
    <row r="254" spans="1:6" x14ac:dyDescent="0.2">
      <c r="A254" t="s">
        <v>496</v>
      </c>
      <c r="C254" t="s">
        <v>496</v>
      </c>
      <c r="D254" s="136"/>
      <c r="E254" s="125">
        <v>-38341338.960000001</v>
      </c>
      <c r="F254" s="162">
        <v>-7185.7900000000373</v>
      </c>
    </row>
    <row r="255" spans="1:6" x14ac:dyDescent="0.2">
      <c r="A255" t="s">
        <v>497</v>
      </c>
      <c r="C255" t="s">
        <v>497</v>
      </c>
      <c r="D255" s="136"/>
      <c r="E255" s="125">
        <v>-58097041.93</v>
      </c>
      <c r="F255" s="162">
        <v>-74641742.939999998</v>
      </c>
    </row>
    <row r="256" spans="1:6" ht="5.25" customHeight="1" x14ac:dyDescent="0.2">
      <c r="D256" s="136"/>
      <c r="E256" s="125"/>
      <c r="F256" s="162"/>
    </row>
    <row r="257" spans="1:6" x14ac:dyDescent="0.2">
      <c r="A257" t="s">
        <v>498</v>
      </c>
      <c r="C257" t="s">
        <v>498</v>
      </c>
      <c r="D257" s="136"/>
      <c r="E257" s="125">
        <v>-321502.53000000119</v>
      </c>
      <c r="F257" s="162">
        <v>-33388770.41</v>
      </c>
    </row>
    <row r="258" spans="1:6" x14ac:dyDescent="0.2">
      <c r="A258" s="163" t="s">
        <v>499</v>
      </c>
      <c r="B258" s="163"/>
      <c r="C258" s="163" t="s">
        <v>499</v>
      </c>
      <c r="D258" s="136"/>
      <c r="E258" s="165">
        <f>SUM(E252:E257)</f>
        <v>85143668.319999993</v>
      </c>
      <c r="F258" s="165">
        <f>SUM(F252:F257)</f>
        <v>-49754785.720000178</v>
      </c>
    </row>
    <row r="259" spans="1:6" x14ac:dyDescent="0.2">
      <c r="A259" s="163"/>
      <c r="B259" s="163"/>
      <c r="C259" s="163"/>
      <c r="D259" s="136"/>
      <c r="F259" s="131"/>
    </row>
    <row r="260" spans="1:6" x14ac:dyDescent="0.2">
      <c r="A260" s="163" t="s">
        <v>500</v>
      </c>
      <c r="B260" s="163"/>
      <c r="C260" s="163" t="s">
        <v>500</v>
      </c>
      <c r="D260" s="136"/>
      <c r="E260" s="165">
        <f>E258+E235+E248</f>
        <v>100364446.87680009</v>
      </c>
      <c r="F260" s="165">
        <f>F258+F235+F248</f>
        <v>-61262100.230000287</v>
      </c>
    </row>
    <row r="261" spans="1:6" x14ac:dyDescent="0.2">
      <c r="A261" s="163"/>
      <c r="B261" s="163"/>
      <c r="C261" s="163"/>
      <c r="D261" s="136"/>
      <c r="F261" s="131"/>
    </row>
    <row r="262" spans="1:6" x14ac:dyDescent="0.2">
      <c r="A262" s="163" t="s">
        <v>501</v>
      </c>
      <c r="B262" s="163"/>
      <c r="C262" s="163" t="s">
        <v>501</v>
      </c>
      <c r="D262" s="136"/>
      <c r="E262" s="165">
        <v>40466919</v>
      </c>
      <c r="F262" s="165">
        <f>E265</f>
        <v>139761858.20200002</v>
      </c>
    </row>
    <row r="263" spans="1:6" x14ac:dyDescent="0.2">
      <c r="A263" s="163" t="s">
        <v>502</v>
      </c>
      <c r="B263" s="163"/>
      <c r="C263" s="163" t="s">
        <v>502</v>
      </c>
      <c r="D263" s="136"/>
      <c r="E263" s="125">
        <v>-1069507.1599999974</v>
      </c>
      <c r="F263" s="162">
        <v>331745</v>
      </c>
    </row>
    <row r="264" spans="1:6" x14ac:dyDescent="0.2">
      <c r="D264" s="136"/>
      <c r="F264" s="131"/>
    </row>
    <row r="265" spans="1:6" x14ac:dyDescent="0.2">
      <c r="A265" s="163" t="s">
        <v>503</v>
      </c>
      <c r="B265" s="163"/>
      <c r="C265" s="163" t="s">
        <v>503</v>
      </c>
      <c r="D265" s="136"/>
      <c r="E265" s="149">
        <v>139761858.20200002</v>
      </c>
      <c r="F265" s="191">
        <v>78819008.011999995</v>
      </c>
    </row>
    <row r="266" spans="1:6" x14ac:dyDescent="0.2">
      <c r="D266" s="136"/>
    </row>
    <row r="267" spans="1:6" x14ac:dyDescent="0.2">
      <c r="D267" s="136"/>
    </row>
    <row r="268" spans="1:6" x14ac:dyDescent="0.2">
      <c r="D268" s="136"/>
    </row>
    <row r="269" spans="1:6" x14ac:dyDescent="0.2">
      <c r="D269" s="136"/>
    </row>
    <row r="270" spans="1:6" x14ac:dyDescent="0.2">
      <c r="D270" s="136"/>
    </row>
    <row r="271" spans="1:6" x14ac:dyDescent="0.2">
      <c r="D271" s="136"/>
    </row>
    <row r="272" spans="1:6" x14ac:dyDescent="0.2">
      <c r="D272" s="136"/>
    </row>
    <row r="273" spans="4:4" x14ac:dyDescent="0.2">
      <c r="D273" s="136"/>
    </row>
    <row r="274" spans="4:4" x14ac:dyDescent="0.2">
      <c r="D274" s="136"/>
    </row>
    <row r="275" spans="4:4" x14ac:dyDescent="0.2">
      <c r="D275" s="136"/>
    </row>
    <row r="276" spans="4:4" x14ac:dyDescent="0.2">
      <c r="D276" s="136"/>
    </row>
  </sheetData>
  <mergeCells count="43">
    <mergeCell ref="C9:F9"/>
    <mergeCell ref="C10:F10"/>
    <mergeCell ref="C11:F11"/>
    <mergeCell ref="C15:C16"/>
    <mergeCell ref="D15:D16"/>
    <mergeCell ref="E15:F15"/>
    <mergeCell ref="A185:A186"/>
    <mergeCell ref="A195:C195"/>
    <mergeCell ref="A196:A197"/>
    <mergeCell ref="C82:F82"/>
    <mergeCell ref="C83:F83"/>
    <mergeCell ref="A179:C179"/>
    <mergeCell ref="A180:A181"/>
    <mergeCell ref="A182:C182"/>
    <mergeCell ref="A183:C183"/>
    <mergeCell ref="A184:C184"/>
    <mergeCell ref="A161:A162"/>
    <mergeCell ref="A167:C167"/>
    <mergeCell ref="A168:A170"/>
    <mergeCell ref="A173:A174"/>
    <mergeCell ref="A178:C178"/>
    <mergeCell ref="A129:A143"/>
    <mergeCell ref="A109:A111"/>
    <mergeCell ref="A112:C112"/>
    <mergeCell ref="A113:A117"/>
    <mergeCell ref="A118:A120"/>
    <mergeCell ref="A121:A128"/>
    <mergeCell ref="C200:F200"/>
    <mergeCell ref="I81:I83"/>
    <mergeCell ref="J80:O80"/>
    <mergeCell ref="M81:M83"/>
    <mergeCell ref="A88:C89"/>
    <mergeCell ref="D88:D89"/>
    <mergeCell ref="E88:F88"/>
    <mergeCell ref="A90:C90"/>
    <mergeCell ref="A92:A96"/>
    <mergeCell ref="A97:A98"/>
    <mergeCell ref="A99:A101"/>
    <mergeCell ref="A102:A104"/>
    <mergeCell ref="A151:C151"/>
    <mergeCell ref="A148:A150"/>
    <mergeCell ref="A152:C152"/>
    <mergeCell ref="A153:A154"/>
  </mergeCells>
  <phoneticPr fontId="8" type="noConversion"/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G106"/>
  <sheetViews>
    <sheetView topLeftCell="A6" workbookViewId="0">
      <selection activeCell="E9" sqref="E9:F106"/>
    </sheetView>
  </sheetViews>
  <sheetFormatPr defaultRowHeight="12.75" x14ac:dyDescent="0.2"/>
  <cols>
    <col min="1" max="1" width="9.140625" style="75"/>
    <col min="2" max="2" width="5.28515625" style="75" customWidth="1"/>
    <col min="3" max="3" width="57.5703125" style="75" customWidth="1"/>
    <col min="4" max="4" width="4.85546875" style="75" customWidth="1"/>
    <col min="5" max="5" width="15.140625" style="75" customWidth="1"/>
    <col min="6" max="6" width="15.28515625" style="75" customWidth="1"/>
    <col min="7" max="16384" width="9.140625" style="75"/>
  </cols>
  <sheetData>
    <row r="4" spans="2:6" x14ac:dyDescent="0.2">
      <c r="B4" s="32"/>
      <c r="C4" s="31" t="s">
        <v>301</v>
      </c>
      <c r="D4" s="32"/>
      <c r="E4" s="67"/>
      <c r="F4" s="30" t="s">
        <v>302</v>
      </c>
    </row>
    <row r="5" spans="2:6" x14ac:dyDescent="0.2">
      <c r="B5" s="511" t="s">
        <v>94</v>
      </c>
      <c r="C5" s="512"/>
      <c r="D5" s="515" t="s">
        <v>7</v>
      </c>
      <c r="E5" s="516" t="s">
        <v>95</v>
      </c>
      <c r="F5" s="516"/>
    </row>
    <row r="6" spans="2:6" ht="25.5" x14ac:dyDescent="0.2">
      <c r="B6" s="513"/>
      <c r="C6" s="514"/>
      <c r="D6" s="515"/>
      <c r="E6" s="33" t="s">
        <v>96</v>
      </c>
      <c r="F6" s="33" t="s">
        <v>144</v>
      </c>
    </row>
    <row r="7" spans="2:6" x14ac:dyDescent="0.2">
      <c r="B7" s="517" t="s">
        <v>303</v>
      </c>
      <c r="C7" s="518"/>
      <c r="D7" s="68" t="s">
        <v>304</v>
      </c>
      <c r="E7" s="68">
        <v>1</v>
      </c>
      <c r="F7" s="69">
        <v>2</v>
      </c>
    </row>
    <row r="8" spans="2:6" x14ac:dyDescent="0.2">
      <c r="B8" s="70"/>
      <c r="C8" s="71"/>
      <c r="D8" s="68"/>
      <c r="E8" s="68"/>
      <c r="F8" s="69"/>
    </row>
    <row r="9" spans="2:6" ht="24.95" customHeight="1" x14ac:dyDescent="0.2">
      <c r="B9" s="466" t="s">
        <v>145</v>
      </c>
      <c r="C9" s="41" t="s">
        <v>146</v>
      </c>
      <c r="D9" s="42" t="s">
        <v>11</v>
      </c>
      <c r="E9" s="40">
        <f>E10+E11-E12+E13</f>
        <v>604989655</v>
      </c>
      <c r="F9" s="40">
        <f>F10+F11-F12+F13</f>
        <v>425371421.26000005</v>
      </c>
    </row>
    <row r="10" spans="2:6" ht="24.95" customHeight="1" x14ac:dyDescent="0.2">
      <c r="B10" s="470"/>
      <c r="C10" s="43" t="s">
        <v>147</v>
      </c>
      <c r="D10" s="44" t="s">
        <v>13</v>
      </c>
      <c r="E10" s="45">
        <v>584982058</v>
      </c>
      <c r="F10" s="46">
        <v>413727725.16000009</v>
      </c>
    </row>
    <row r="11" spans="2:6" ht="24.95" customHeight="1" x14ac:dyDescent="0.2">
      <c r="B11" s="470"/>
      <c r="C11" s="47" t="s">
        <v>148</v>
      </c>
      <c r="D11" s="44" t="s">
        <v>14</v>
      </c>
      <c r="E11" s="48">
        <v>20145003</v>
      </c>
      <c r="F11" s="48">
        <v>11830016.57</v>
      </c>
    </row>
    <row r="12" spans="2:6" ht="24.95" customHeight="1" x14ac:dyDescent="0.2">
      <c r="B12" s="470"/>
      <c r="C12" s="47" t="s">
        <v>149</v>
      </c>
      <c r="D12" s="44" t="s">
        <v>16</v>
      </c>
      <c r="E12" s="48">
        <v>137406</v>
      </c>
      <c r="F12" s="48">
        <v>186320.47</v>
      </c>
    </row>
    <row r="13" spans="2:6" ht="24.95" customHeight="1" x14ac:dyDescent="0.2">
      <c r="B13" s="467"/>
      <c r="C13" s="47" t="s">
        <v>150</v>
      </c>
      <c r="D13" s="44" t="s">
        <v>19</v>
      </c>
      <c r="E13" s="48">
        <v>0</v>
      </c>
      <c r="F13" s="48">
        <v>0</v>
      </c>
    </row>
    <row r="14" spans="2:6" ht="24.95" customHeight="1" x14ac:dyDescent="0.2">
      <c r="B14" s="466" t="s">
        <v>151</v>
      </c>
      <c r="C14" s="47" t="s">
        <v>152</v>
      </c>
      <c r="D14" s="44" t="s">
        <v>21</v>
      </c>
      <c r="E14" s="48">
        <v>0</v>
      </c>
      <c r="F14" s="48">
        <v>0</v>
      </c>
    </row>
    <row r="15" spans="2:6" ht="24.95" customHeight="1" x14ac:dyDescent="0.2">
      <c r="B15" s="467"/>
      <c r="C15" s="47" t="s">
        <v>153</v>
      </c>
      <c r="D15" s="44" t="s">
        <v>23</v>
      </c>
      <c r="E15" s="45">
        <v>5040373</v>
      </c>
      <c r="F15" s="45">
        <v>48546663.6940974</v>
      </c>
    </row>
    <row r="16" spans="2:6" ht="24.95" customHeight="1" x14ac:dyDescent="0.2">
      <c r="B16" s="466" t="s">
        <v>154</v>
      </c>
      <c r="C16" s="47" t="s">
        <v>155</v>
      </c>
      <c r="D16" s="44" t="s">
        <v>25</v>
      </c>
      <c r="E16" s="48">
        <v>0</v>
      </c>
      <c r="F16" s="48">
        <f>F17+F18</f>
        <v>11161638.470000001</v>
      </c>
    </row>
    <row r="17" spans="2:7" ht="24.95" customHeight="1" x14ac:dyDescent="0.2">
      <c r="B17" s="470"/>
      <c r="C17" s="49" t="s">
        <v>156</v>
      </c>
      <c r="D17" s="44" t="s">
        <v>26</v>
      </c>
      <c r="E17" s="48">
        <v>0</v>
      </c>
      <c r="F17" s="48">
        <v>11161638.470000001</v>
      </c>
    </row>
    <row r="18" spans="2:7" ht="24.95" customHeight="1" x14ac:dyDescent="0.2">
      <c r="B18" s="467"/>
      <c r="C18" s="49" t="s">
        <v>157</v>
      </c>
      <c r="D18" s="44" t="s">
        <v>28</v>
      </c>
      <c r="E18" s="48">
        <v>0</v>
      </c>
      <c r="F18" s="48">
        <v>0</v>
      </c>
    </row>
    <row r="19" spans="2:7" ht="24.95" customHeight="1" x14ac:dyDescent="0.2">
      <c r="B19" s="466" t="s">
        <v>158</v>
      </c>
      <c r="C19" s="47" t="s">
        <v>159</v>
      </c>
      <c r="D19" s="44" t="s">
        <v>30</v>
      </c>
      <c r="E19" s="48">
        <v>0</v>
      </c>
      <c r="F19" s="48">
        <v>0</v>
      </c>
    </row>
    <row r="20" spans="2:7" ht="24.95" customHeight="1" x14ac:dyDescent="0.2">
      <c r="B20" s="470"/>
      <c r="C20" s="49" t="s">
        <v>160</v>
      </c>
      <c r="D20" s="44" t="s">
        <v>32</v>
      </c>
      <c r="E20" s="48">
        <v>0</v>
      </c>
      <c r="F20" s="48">
        <v>0</v>
      </c>
    </row>
    <row r="21" spans="2:7" ht="24.95" customHeight="1" x14ac:dyDescent="0.2">
      <c r="B21" s="467"/>
      <c r="C21" s="49" t="s">
        <v>161</v>
      </c>
      <c r="D21" s="44" t="s">
        <v>34</v>
      </c>
      <c r="E21" s="48">
        <v>0</v>
      </c>
      <c r="F21" s="48">
        <v>0</v>
      </c>
    </row>
    <row r="22" spans="2:7" ht="24.95" customHeight="1" x14ac:dyDescent="0.2">
      <c r="B22" s="50" t="s">
        <v>162</v>
      </c>
      <c r="C22" s="47" t="s">
        <v>163</v>
      </c>
      <c r="D22" s="44" t="s">
        <v>35</v>
      </c>
      <c r="E22" s="48">
        <v>0</v>
      </c>
      <c r="F22" s="48">
        <v>0</v>
      </c>
    </row>
    <row r="23" spans="2:7" ht="24.95" customHeight="1" x14ac:dyDescent="0.2">
      <c r="B23" s="50" t="s">
        <v>164</v>
      </c>
      <c r="C23" s="47" t="s">
        <v>165</v>
      </c>
      <c r="D23" s="44" t="s">
        <v>36</v>
      </c>
      <c r="E23" s="48">
        <v>0</v>
      </c>
      <c r="F23" s="48">
        <v>0</v>
      </c>
    </row>
    <row r="24" spans="2:7" ht="24.95" customHeight="1" x14ac:dyDescent="0.2">
      <c r="B24" s="50" t="s">
        <v>166</v>
      </c>
      <c r="C24" s="47" t="s">
        <v>167</v>
      </c>
      <c r="D24" s="44" t="s">
        <v>38</v>
      </c>
      <c r="E24" s="48">
        <v>0</v>
      </c>
      <c r="F24" s="48">
        <v>0</v>
      </c>
    </row>
    <row r="25" spans="2:7" ht="24.95" customHeight="1" x14ac:dyDescent="0.2">
      <c r="B25" s="50" t="s">
        <v>168</v>
      </c>
      <c r="C25" s="47" t="s">
        <v>169</v>
      </c>
      <c r="D25" s="44" t="s">
        <v>40</v>
      </c>
      <c r="E25" s="48">
        <v>14228</v>
      </c>
      <c r="F25" s="48">
        <v>6750</v>
      </c>
    </row>
    <row r="26" spans="2:7" ht="24.95" customHeight="1" x14ac:dyDescent="0.2">
      <c r="B26" s="466" t="s">
        <v>170</v>
      </c>
      <c r="C26" s="47" t="s">
        <v>171</v>
      </c>
      <c r="D26" s="44" t="s">
        <v>41</v>
      </c>
      <c r="E26" s="45">
        <v>1740989</v>
      </c>
      <c r="F26" s="45">
        <v>2081248.49</v>
      </c>
    </row>
    <row r="27" spans="2:7" ht="24.95" customHeight="1" x14ac:dyDescent="0.2">
      <c r="B27" s="470"/>
      <c r="C27" s="47" t="s">
        <v>172</v>
      </c>
      <c r="D27" s="44" t="s">
        <v>43</v>
      </c>
      <c r="E27" s="51">
        <v>538429</v>
      </c>
      <c r="F27" s="51">
        <v>251754.93</v>
      </c>
    </row>
    <row r="28" spans="2:7" ht="24.95" customHeight="1" x14ac:dyDescent="0.2">
      <c r="B28" s="467"/>
      <c r="C28" s="47" t="s">
        <v>173</v>
      </c>
      <c r="D28" s="44" t="s">
        <v>45</v>
      </c>
      <c r="E28" s="51">
        <v>0</v>
      </c>
      <c r="F28" s="51">
        <v>0</v>
      </c>
    </row>
    <row r="29" spans="2:7" ht="24.95" customHeight="1" x14ac:dyDescent="0.2">
      <c r="B29" s="524" t="s">
        <v>174</v>
      </c>
      <c r="C29" s="525"/>
      <c r="D29" s="42" t="s">
        <v>47</v>
      </c>
      <c r="E29" s="52">
        <f>E9+E14-E15+E16+E19+E22+E23+E24+E25+E26</f>
        <v>601704499</v>
      </c>
      <c r="F29" s="52">
        <f>F9+F14-F15+F16+F19+F22+F23+F24+F25+F26</f>
        <v>390074394.52590269</v>
      </c>
      <c r="G29" s="77">
        <v>0</v>
      </c>
    </row>
    <row r="30" spans="2:7" ht="24.95" customHeight="1" x14ac:dyDescent="0.2">
      <c r="B30" s="466" t="s">
        <v>175</v>
      </c>
      <c r="C30" s="53" t="s">
        <v>176</v>
      </c>
      <c r="D30" s="54" t="s">
        <v>49</v>
      </c>
      <c r="E30" s="45">
        <v>203794498</v>
      </c>
      <c r="F30" s="45">
        <v>123824539.14999999</v>
      </c>
    </row>
    <row r="31" spans="2:7" ht="24.95" customHeight="1" x14ac:dyDescent="0.2">
      <c r="B31" s="470"/>
      <c r="C31" s="55" t="s">
        <v>177</v>
      </c>
      <c r="D31" s="54" t="s">
        <v>51</v>
      </c>
      <c r="E31" s="45">
        <v>2404094</v>
      </c>
      <c r="F31" s="45">
        <v>1875469.3499999999</v>
      </c>
    </row>
    <row r="32" spans="2:7" ht="24.95" customHeight="1" x14ac:dyDescent="0.2">
      <c r="B32" s="470"/>
      <c r="C32" s="53" t="s">
        <v>178</v>
      </c>
      <c r="D32" s="54" t="s">
        <v>52</v>
      </c>
      <c r="E32" s="45">
        <v>194600694</v>
      </c>
      <c r="F32" s="45">
        <v>146391867.36000001</v>
      </c>
    </row>
    <row r="33" spans="2:6" ht="24.95" customHeight="1" x14ac:dyDescent="0.2">
      <c r="B33" s="470"/>
      <c r="C33" s="53" t="s">
        <v>179</v>
      </c>
      <c r="D33" s="54" t="s">
        <v>54</v>
      </c>
      <c r="E33" s="45">
        <v>18989452</v>
      </c>
      <c r="F33" s="45">
        <v>11012004.66</v>
      </c>
    </row>
    <row r="34" spans="2:6" ht="24.95" customHeight="1" x14ac:dyDescent="0.2">
      <c r="B34" s="467"/>
      <c r="C34" s="55" t="s">
        <v>180</v>
      </c>
      <c r="D34" s="54" t="s">
        <v>55</v>
      </c>
      <c r="E34" s="45">
        <v>358047</v>
      </c>
      <c r="F34" s="45">
        <v>129637.94</v>
      </c>
    </row>
    <row r="35" spans="2:6" ht="24.95" customHeight="1" x14ac:dyDescent="0.2">
      <c r="B35" s="466" t="s">
        <v>181</v>
      </c>
      <c r="C35" s="53" t="s">
        <v>182</v>
      </c>
      <c r="D35" s="54" t="s">
        <v>57</v>
      </c>
      <c r="E35" s="72">
        <f>SUM(E36:E37)</f>
        <v>36135572</v>
      </c>
      <c r="F35" s="72">
        <f>SUM(F36:F37)</f>
        <v>33134798.960000001</v>
      </c>
    </row>
    <row r="36" spans="2:6" ht="24.95" customHeight="1" x14ac:dyDescent="0.2">
      <c r="B36" s="470"/>
      <c r="C36" s="53" t="s">
        <v>183</v>
      </c>
      <c r="D36" s="54" t="s">
        <v>58</v>
      </c>
      <c r="E36" s="48">
        <v>34087155</v>
      </c>
      <c r="F36" s="56">
        <v>31263172.18</v>
      </c>
    </row>
    <row r="37" spans="2:6" ht="24.95" customHeight="1" x14ac:dyDescent="0.2">
      <c r="B37" s="467"/>
      <c r="C37" s="53" t="s">
        <v>184</v>
      </c>
      <c r="D37" s="54" t="s">
        <v>60</v>
      </c>
      <c r="E37" s="48">
        <v>2048417</v>
      </c>
      <c r="F37" s="56">
        <v>1871626.78</v>
      </c>
    </row>
    <row r="38" spans="2:6" ht="24.95" customHeight="1" x14ac:dyDescent="0.2">
      <c r="B38" s="466" t="s">
        <v>185</v>
      </c>
      <c r="C38" s="53" t="s">
        <v>186</v>
      </c>
      <c r="D38" s="54" t="s">
        <v>61</v>
      </c>
      <c r="E38" s="73">
        <f>E39-E41+E40</f>
        <v>25181544</v>
      </c>
      <c r="F38" s="73">
        <f>F39-F41+F40</f>
        <v>34827774.870000005</v>
      </c>
    </row>
    <row r="39" spans="2:6" ht="24.95" customHeight="1" x14ac:dyDescent="0.2">
      <c r="B39" s="470"/>
      <c r="C39" s="53" t="s">
        <v>187</v>
      </c>
      <c r="D39" s="54" t="s">
        <v>62</v>
      </c>
      <c r="E39" s="48">
        <v>24003276</v>
      </c>
      <c r="F39" s="48">
        <v>32769563.860000003</v>
      </c>
    </row>
    <row r="40" spans="2:6" ht="24.95" customHeight="1" x14ac:dyDescent="0.2">
      <c r="B40" s="470"/>
      <c r="C40" s="57" t="s">
        <v>188</v>
      </c>
      <c r="D40" s="58" t="s">
        <v>63</v>
      </c>
      <c r="E40" s="59">
        <v>1289168</v>
      </c>
      <c r="F40" s="48">
        <v>2226013.84</v>
      </c>
    </row>
    <row r="41" spans="2:6" ht="24.95" customHeight="1" x14ac:dyDescent="0.2">
      <c r="B41" s="470"/>
      <c r="C41" s="53" t="s">
        <v>189</v>
      </c>
      <c r="D41" s="54" t="s">
        <v>64</v>
      </c>
      <c r="E41" s="48">
        <v>110900</v>
      </c>
      <c r="F41" s="48">
        <v>167802.83000000002</v>
      </c>
    </row>
    <row r="42" spans="2:6" ht="24.95" customHeight="1" x14ac:dyDescent="0.2">
      <c r="B42" s="470"/>
      <c r="C42" s="53" t="s">
        <v>190</v>
      </c>
      <c r="D42" s="54" t="s">
        <v>65</v>
      </c>
      <c r="E42" s="73">
        <f>E43-E44</f>
        <v>49695</v>
      </c>
      <c r="F42" s="73">
        <f>F43-F44</f>
        <v>3658244.66</v>
      </c>
    </row>
    <row r="43" spans="2:6" ht="24.95" customHeight="1" x14ac:dyDescent="0.2">
      <c r="B43" s="470"/>
      <c r="C43" s="53" t="s">
        <v>191</v>
      </c>
      <c r="D43" s="54" t="s">
        <v>67</v>
      </c>
      <c r="E43" s="48">
        <v>361097</v>
      </c>
      <c r="F43" s="48">
        <v>3658244.66</v>
      </c>
    </row>
    <row r="44" spans="2:6" ht="24.95" customHeight="1" x14ac:dyDescent="0.2">
      <c r="B44" s="467"/>
      <c r="C44" s="53" t="s">
        <v>192</v>
      </c>
      <c r="D44" s="54" t="s">
        <v>69</v>
      </c>
      <c r="E44" s="48">
        <v>311402</v>
      </c>
      <c r="F44" s="48">
        <v>0</v>
      </c>
    </row>
    <row r="45" spans="2:6" ht="24.95" customHeight="1" x14ac:dyDescent="0.2">
      <c r="B45" s="466" t="s">
        <v>193</v>
      </c>
      <c r="C45" s="53" t="s">
        <v>194</v>
      </c>
      <c r="D45" s="54" t="s">
        <v>71</v>
      </c>
      <c r="E45" s="72">
        <f>SUM(E46:E56)</f>
        <v>45137889</v>
      </c>
      <c r="F45" s="72">
        <f>SUM(F46:F56)</f>
        <v>32444605.369999997</v>
      </c>
    </row>
    <row r="46" spans="2:6" ht="24.95" customHeight="1" x14ac:dyDescent="0.2">
      <c r="B46" s="470"/>
      <c r="C46" s="55" t="s">
        <v>195</v>
      </c>
      <c r="D46" s="54" t="s">
        <v>73</v>
      </c>
      <c r="E46" s="48">
        <v>33604048</v>
      </c>
      <c r="F46" s="60">
        <v>25936863.639999997</v>
      </c>
    </row>
    <row r="47" spans="2:6" ht="24.95" customHeight="1" x14ac:dyDescent="0.2">
      <c r="B47" s="470"/>
      <c r="C47" s="55" t="s">
        <v>196</v>
      </c>
      <c r="D47" s="54" t="s">
        <v>75</v>
      </c>
      <c r="E47" s="48">
        <v>1403687</v>
      </c>
      <c r="F47" s="60">
        <v>1402824.08</v>
      </c>
    </row>
    <row r="48" spans="2:6" ht="24.95" customHeight="1" x14ac:dyDescent="0.2">
      <c r="B48" s="470"/>
      <c r="C48" s="55" t="s">
        <v>197</v>
      </c>
      <c r="D48" s="54" t="s">
        <v>77</v>
      </c>
      <c r="E48" s="48">
        <v>962134</v>
      </c>
      <c r="F48" s="60">
        <v>98418.14</v>
      </c>
    </row>
    <row r="49" spans="2:6" ht="24.95" customHeight="1" x14ac:dyDescent="0.2">
      <c r="B49" s="470"/>
      <c r="C49" s="55" t="s">
        <v>198</v>
      </c>
      <c r="D49" s="54" t="s">
        <v>78</v>
      </c>
      <c r="E49" s="48">
        <v>0</v>
      </c>
      <c r="F49" s="60">
        <v>0</v>
      </c>
    </row>
    <row r="50" spans="2:6" ht="24.95" customHeight="1" x14ac:dyDescent="0.2">
      <c r="B50" s="470"/>
      <c r="C50" s="61" t="s">
        <v>199</v>
      </c>
      <c r="D50" s="54" t="s">
        <v>79</v>
      </c>
      <c r="E50" s="48">
        <v>0</v>
      </c>
      <c r="F50" s="60">
        <v>0</v>
      </c>
    </row>
    <row r="51" spans="2:6" ht="24.95" customHeight="1" x14ac:dyDescent="0.2">
      <c r="B51" s="470"/>
      <c r="C51" s="61" t="s">
        <v>200</v>
      </c>
      <c r="D51" s="54" t="s">
        <v>82</v>
      </c>
      <c r="E51" s="48">
        <v>0</v>
      </c>
      <c r="F51" s="60">
        <v>0</v>
      </c>
    </row>
    <row r="52" spans="2:6" ht="24.95" customHeight="1" x14ac:dyDescent="0.2">
      <c r="B52" s="470"/>
      <c r="C52" s="55" t="s">
        <v>201</v>
      </c>
      <c r="D52" s="54" t="s">
        <v>84</v>
      </c>
      <c r="E52" s="48">
        <v>0</v>
      </c>
      <c r="F52" s="60">
        <v>0</v>
      </c>
    </row>
    <row r="53" spans="2:6" ht="24.95" customHeight="1" x14ac:dyDescent="0.2">
      <c r="B53" s="470"/>
      <c r="C53" s="55" t="s">
        <v>202</v>
      </c>
      <c r="D53" s="54" t="s">
        <v>86</v>
      </c>
      <c r="E53" s="48">
        <v>0</v>
      </c>
      <c r="F53" s="60">
        <v>0</v>
      </c>
    </row>
    <row r="54" spans="2:6" ht="24.95" customHeight="1" x14ac:dyDescent="0.2">
      <c r="B54" s="470"/>
      <c r="C54" s="55" t="s">
        <v>203</v>
      </c>
      <c r="D54" s="54" t="s">
        <v>87</v>
      </c>
      <c r="E54" s="48">
        <v>0</v>
      </c>
      <c r="F54" s="60">
        <v>0</v>
      </c>
    </row>
    <row r="55" spans="2:6" ht="24.95" customHeight="1" x14ac:dyDescent="0.2">
      <c r="B55" s="470"/>
      <c r="C55" s="55" t="s">
        <v>204</v>
      </c>
      <c r="D55" s="54" t="s">
        <v>89</v>
      </c>
      <c r="E55" s="48">
        <v>0</v>
      </c>
      <c r="F55" s="60">
        <v>0</v>
      </c>
    </row>
    <row r="56" spans="2:6" ht="24.95" customHeight="1" x14ac:dyDescent="0.2">
      <c r="B56" s="470"/>
      <c r="C56" s="55" t="s">
        <v>205</v>
      </c>
      <c r="D56" s="54" t="s">
        <v>91</v>
      </c>
      <c r="E56" s="48">
        <v>9168020</v>
      </c>
      <c r="F56" s="60">
        <v>5006499.5099999988</v>
      </c>
    </row>
    <row r="57" spans="2:6" ht="24.95" customHeight="1" x14ac:dyDescent="0.2">
      <c r="B57" s="470"/>
      <c r="C57" s="53" t="s">
        <v>206</v>
      </c>
      <c r="D57" s="54" t="s">
        <v>92</v>
      </c>
      <c r="E57" s="72">
        <f>E58-E59</f>
        <v>-208005</v>
      </c>
      <c r="F57" s="72">
        <f>F58-F59</f>
        <v>199408</v>
      </c>
    </row>
    <row r="58" spans="2:6" ht="24.95" customHeight="1" x14ac:dyDescent="0.2">
      <c r="B58" s="470"/>
      <c r="C58" s="53" t="s">
        <v>207</v>
      </c>
      <c r="D58" s="54" t="s">
        <v>98</v>
      </c>
      <c r="E58" s="48">
        <v>1090893</v>
      </c>
      <c r="F58" s="60">
        <v>417749</v>
      </c>
    </row>
    <row r="59" spans="2:6" ht="24.95" customHeight="1" x14ac:dyDescent="0.2">
      <c r="B59" s="467"/>
      <c r="C59" s="53" t="s">
        <v>208</v>
      </c>
      <c r="D59" s="54" t="s">
        <v>99</v>
      </c>
      <c r="E59" s="48">
        <v>1298898</v>
      </c>
      <c r="F59" s="60">
        <v>218341</v>
      </c>
    </row>
    <row r="60" spans="2:6" ht="24.95" customHeight="1" x14ac:dyDescent="0.2">
      <c r="B60" s="521" t="s">
        <v>209</v>
      </c>
      <c r="C60" s="521"/>
      <c r="D60" s="42" t="s">
        <v>100</v>
      </c>
      <c r="E60" s="74">
        <f>E30+E31+E32+E33-E34+E35+E38+E42+E45+E57</f>
        <v>525727386</v>
      </c>
      <c r="F60" s="74">
        <f>F30+F31+F32+F33-F34+F35+F38+F42+F45+F57</f>
        <v>387239074.44000006</v>
      </c>
    </row>
    <row r="61" spans="2:6" ht="24.95" customHeight="1" x14ac:dyDescent="0.2">
      <c r="B61" s="519" t="s">
        <v>97</v>
      </c>
      <c r="C61" s="520"/>
      <c r="D61" s="42"/>
      <c r="E61" s="52"/>
      <c r="F61" s="52"/>
    </row>
    <row r="62" spans="2:6" ht="24.95" customHeight="1" x14ac:dyDescent="0.2">
      <c r="B62" s="509"/>
      <c r="C62" s="62" t="s">
        <v>210</v>
      </c>
      <c r="D62" s="42" t="s">
        <v>101</v>
      </c>
      <c r="E62" s="52">
        <f>IF(E29&gt;E60,E29-E60,0)</f>
        <v>75977113</v>
      </c>
      <c r="F62" s="52">
        <f>IF(F29&gt;F60,F29-F60,0)</f>
        <v>2835320.0859026313</v>
      </c>
    </row>
    <row r="63" spans="2:6" ht="24.95" customHeight="1" x14ac:dyDescent="0.2">
      <c r="B63" s="510"/>
      <c r="C63" s="62" t="s">
        <v>211</v>
      </c>
      <c r="D63" s="42" t="s">
        <v>102</v>
      </c>
      <c r="E63" s="52">
        <f>IF(E29&lt;E60,E60-E29,0)</f>
        <v>0</v>
      </c>
      <c r="F63" s="52">
        <f>IF(F29&lt;F60,F60-F29,0)</f>
        <v>0</v>
      </c>
    </row>
    <row r="64" spans="2:6" ht="24.95" customHeight="1" x14ac:dyDescent="0.2">
      <c r="B64" s="50" t="s">
        <v>212</v>
      </c>
      <c r="C64" s="55" t="s">
        <v>213</v>
      </c>
      <c r="D64" s="54" t="s">
        <v>103</v>
      </c>
      <c r="E64" s="48">
        <v>0</v>
      </c>
      <c r="F64" s="48">
        <v>0</v>
      </c>
    </row>
    <row r="65" spans="2:6" ht="24.95" customHeight="1" x14ac:dyDescent="0.2">
      <c r="B65" s="50" t="s">
        <v>214</v>
      </c>
      <c r="C65" s="55" t="s">
        <v>215</v>
      </c>
      <c r="D65" s="54" t="s">
        <v>104</v>
      </c>
      <c r="E65" s="48">
        <v>0</v>
      </c>
      <c r="F65" s="48">
        <v>0</v>
      </c>
    </row>
    <row r="66" spans="2:6" ht="24.95" customHeight="1" x14ac:dyDescent="0.2">
      <c r="B66" s="50" t="s">
        <v>216</v>
      </c>
      <c r="C66" s="55" t="s">
        <v>217</v>
      </c>
      <c r="D66" s="54" t="s">
        <v>105</v>
      </c>
      <c r="E66" s="48">
        <v>0</v>
      </c>
      <c r="F66" s="48">
        <v>0</v>
      </c>
    </row>
    <row r="67" spans="2:6" ht="24.95" customHeight="1" x14ac:dyDescent="0.2">
      <c r="B67" s="50" t="s">
        <v>218</v>
      </c>
      <c r="C67" s="53" t="s">
        <v>219</v>
      </c>
      <c r="D67" s="54" t="s">
        <v>106</v>
      </c>
      <c r="E67" s="48">
        <v>0</v>
      </c>
      <c r="F67" s="48">
        <v>0</v>
      </c>
    </row>
    <row r="68" spans="2:6" ht="24.95" customHeight="1" x14ac:dyDescent="0.2">
      <c r="B68" s="50" t="s">
        <v>220</v>
      </c>
      <c r="C68" s="53" t="s">
        <v>221</v>
      </c>
      <c r="D68" s="54" t="s">
        <v>107</v>
      </c>
      <c r="E68" s="48">
        <v>0</v>
      </c>
      <c r="F68" s="48">
        <v>0</v>
      </c>
    </row>
    <row r="69" spans="2:6" ht="24.95" customHeight="1" x14ac:dyDescent="0.2">
      <c r="B69" s="50" t="s">
        <v>222</v>
      </c>
      <c r="C69" s="53" t="s">
        <v>223</v>
      </c>
      <c r="D69" s="54" t="s">
        <v>109</v>
      </c>
      <c r="E69" s="48">
        <v>1975785</v>
      </c>
      <c r="F69" s="48">
        <v>5858205.1500000004</v>
      </c>
    </row>
    <row r="70" spans="2:6" ht="24.95" customHeight="1" x14ac:dyDescent="0.2">
      <c r="B70" s="466" t="s">
        <v>224</v>
      </c>
      <c r="C70" s="53" t="s">
        <v>225</v>
      </c>
      <c r="D70" s="54" t="s">
        <v>110</v>
      </c>
      <c r="E70" s="48">
        <v>306591</v>
      </c>
      <c r="F70" s="48">
        <v>809027.8</v>
      </c>
    </row>
    <row r="71" spans="2:6" ht="24.95" customHeight="1" x14ac:dyDescent="0.2">
      <c r="B71" s="467"/>
      <c r="C71" s="53" t="s">
        <v>226</v>
      </c>
      <c r="D71" s="54" t="s">
        <v>111</v>
      </c>
      <c r="E71" s="63">
        <f>7471+133481.53</f>
        <v>140952.53</v>
      </c>
      <c r="F71" s="63">
        <v>18672</v>
      </c>
    </row>
    <row r="72" spans="2:6" ht="24.95" customHeight="1" x14ac:dyDescent="0.2">
      <c r="B72" s="50" t="s">
        <v>227</v>
      </c>
      <c r="C72" s="55" t="s">
        <v>228</v>
      </c>
      <c r="D72" s="54" t="s">
        <v>112</v>
      </c>
      <c r="E72" s="48">
        <v>0</v>
      </c>
      <c r="F72" s="48">
        <v>0</v>
      </c>
    </row>
    <row r="73" spans="2:6" ht="24.95" customHeight="1" x14ac:dyDescent="0.2">
      <c r="B73" s="50" t="s">
        <v>229</v>
      </c>
      <c r="C73" s="53" t="s">
        <v>230</v>
      </c>
      <c r="D73" s="54" t="s">
        <v>113</v>
      </c>
      <c r="E73" s="48">
        <v>0</v>
      </c>
      <c r="F73" s="48">
        <v>0</v>
      </c>
    </row>
    <row r="74" spans="2:6" ht="24.95" customHeight="1" x14ac:dyDescent="0.2">
      <c r="B74" s="50" t="s">
        <v>231</v>
      </c>
      <c r="C74" s="64" t="s">
        <v>232</v>
      </c>
      <c r="D74" s="54" t="s">
        <v>114</v>
      </c>
      <c r="E74" s="48">
        <v>0</v>
      </c>
      <c r="F74" s="48">
        <v>0</v>
      </c>
    </row>
    <row r="75" spans="2:6" ht="24.95" customHeight="1" x14ac:dyDescent="0.2">
      <c r="B75" s="50" t="s">
        <v>233</v>
      </c>
      <c r="C75" s="53" t="s">
        <v>234</v>
      </c>
      <c r="D75" s="54" t="s">
        <v>115</v>
      </c>
      <c r="E75" s="48">
        <v>0</v>
      </c>
      <c r="F75" s="48">
        <v>179.2</v>
      </c>
    </row>
    <row r="76" spans="2:6" ht="24.95" customHeight="1" x14ac:dyDescent="0.2">
      <c r="B76" s="519" t="s">
        <v>235</v>
      </c>
      <c r="C76" s="520"/>
      <c r="D76" s="42" t="s">
        <v>116</v>
      </c>
      <c r="E76" s="52">
        <f>E64+E65+E66+E67+E68+E69+E70+E72+E73+E74+E75</f>
        <v>2282376</v>
      </c>
      <c r="F76" s="52">
        <f>F64+F65+F66+F67+F68+F69+F70+F72+F73+F74+F75</f>
        <v>6667412.1500000004</v>
      </c>
    </row>
    <row r="77" spans="2:6" ht="24.95" customHeight="1" x14ac:dyDescent="0.2">
      <c r="B77" s="466" t="s">
        <v>236</v>
      </c>
      <c r="C77" s="53" t="s">
        <v>237</v>
      </c>
      <c r="D77" s="54" t="s">
        <v>117</v>
      </c>
      <c r="E77" s="73">
        <f>E78-E79</f>
        <v>675423</v>
      </c>
      <c r="F77" s="73">
        <f>F78-F79</f>
        <v>17200.13</v>
      </c>
    </row>
    <row r="78" spans="2:6" ht="24.95" customHeight="1" x14ac:dyDescent="0.2">
      <c r="B78" s="470"/>
      <c r="C78" s="53" t="s">
        <v>238</v>
      </c>
      <c r="D78" s="54" t="s">
        <v>118</v>
      </c>
      <c r="E78" s="48">
        <v>675423</v>
      </c>
      <c r="F78" s="48">
        <v>17200.13</v>
      </c>
    </row>
    <row r="79" spans="2:6" ht="24.95" customHeight="1" x14ac:dyDescent="0.2">
      <c r="B79" s="467"/>
      <c r="C79" s="53" t="s">
        <v>239</v>
      </c>
      <c r="D79" s="54" t="s">
        <v>119</v>
      </c>
      <c r="E79" s="48">
        <v>0</v>
      </c>
      <c r="F79" s="48">
        <v>0</v>
      </c>
    </row>
    <row r="80" spans="2:6" ht="24.95" customHeight="1" x14ac:dyDescent="0.2">
      <c r="B80" s="50" t="s">
        <v>240</v>
      </c>
      <c r="C80" s="53" t="s">
        <v>241</v>
      </c>
      <c r="D80" s="54" t="s">
        <v>242</v>
      </c>
      <c r="E80" s="48">
        <v>0</v>
      </c>
      <c r="F80" s="48">
        <v>0</v>
      </c>
    </row>
    <row r="81" spans="2:6" ht="24.95" customHeight="1" x14ac:dyDescent="0.2">
      <c r="B81" s="50" t="s">
        <v>243</v>
      </c>
      <c r="C81" s="53" t="s">
        <v>244</v>
      </c>
      <c r="D81" s="54" t="s">
        <v>245</v>
      </c>
      <c r="E81" s="48">
        <v>0</v>
      </c>
      <c r="F81" s="48">
        <v>0</v>
      </c>
    </row>
    <row r="82" spans="2:6" ht="24.95" customHeight="1" x14ac:dyDescent="0.2">
      <c r="B82" s="466" t="s">
        <v>246</v>
      </c>
      <c r="C82" s="53" t="s">
        <v>247</v>
      </c>
      <c r="D82" s="54" t="s">
        <v>248</v>
      </c>
      <c r="E82" s="48">
        <v>1808230</v>
      </c>
      <c r="F82" s="48">
        <v>5712201.709999999</v>
      </c>
    </row>
    <row r="83" spans="2:6" ht="24.95" customHeight="1" x14ac:dyDescent="0.2">
      <c r="B83" s="467"/>
      <c r="C83" s="53" t="s">
        <v>249</v>
      </c>
      <c r="D83" s="54" t="s">
        <v>250</v>
      </c>
      <c r="E83" s="73">
        <v>0</v>
      </c>
      <c r="F83" s="73">
        <v>1</v>
      </c>
    </row>
    <row r="84" spans="2:6" ht="24.95" customHeight="1" x14ac:dyDescent="0.2">
      <c r="B84" s="50" t="s">
        <v>251</v>
      </c>
      <c r="C84" s="64" t="s">
        <v>252</v>
      </c>
      <c r="D84" s="54" t="s">
        <v>253</v>
      </c>
      <c r="E84" s="48">
        <v>0</v>
      </c>
      <c r="F84" s="48">
        <v>0</v>
      </c>
    </row>
    <row r="85" spans="2:6" ht="24.95" customHeight="1" x14ac:dyDescent="0.2">
      <c r="B85" s="65" t="s">
        <v>254</v>
      </c>
      <c r="C85" s="64" t="s">
        <v>255</v>
      </c>
      <c r="D85" s="58" t="s">
        <v>256</v>
      </c>
      <c r="E85" s="48">
        <v>55210</v>
      </c>
      <c r="F85" s="48">
        <v>127826.22</v>
      </c>
    </row>
    <row r="86" spans="2:6" ht="24.95" customHeight="1" x14ac:dyDescent="0.2">
      <c r="B86" s="50" t="s">
        <v>257</v>
      </c>
      <c r="C86" s="53" t="s">
        <v>258</v>
      </c>
      <c r="D86" s="54" t="s">
        <v>259</v>
      </c>
      <c r="E86" s="48">
        <v>3805914</v>
      </c>
      <c r="F86" s="48">
        <v>9782787.5800000001</v>
      </c>
    </row>
    <row r="87" spans="2:6" ht="24.95" customHeight="1" x14ac:dyDescent="0.2">
      <c r="B87" s="521" t="s">
        <v>260</v>
      </c>
      <c r="C87" s="521"/>
      <c r="D87" s="42" t="s">
        <v>259</v>
      </c>
      <c r="E87" s="40">
        <f>E77+E80+E81+E82+E86+E84+E85</f>
        <v>6344777</v>
      </c>
      <c r="F87" s="40">
        <f>F77+F80+F81+F82+F86+F84+F85</f>
        <v>15640015.639999999</v>
      </c>
    </row>
    <row r="88" spans="2:6" ht="24.95" customHeight="1" x14ac:dyDescent="0.2">
      <c r="B88" s="519" t="s">
        <v>108</v>
      </c>
      <c r="C88" s="520"/>
      <c r="D88" s="42"/>
      <c r="E88" s="52"/>
      <c r="F88" s="52"/>
    </row>
    <row r="89" spans="2:6" ht="24.95" customHeight="1" x14ac:dyDescent="0.2">
      <c r="B89" s="509"/>
      <c r="C89" s="66" t="s">
        <v>261</v>
      </c>
      <c r="D89" s="42" t="s">
        <v>262</v>
      </c>
      <c r="E89" s="52">
        <f>IF(E76&gt;E87,E76-E87,0)</f>
        <v>0</v>
      </c>
      <c r="F89" s="52">
        <f>IF(F76&gt;F87,F76-F87,0)</f>
        <v>0</v>
      </c>
    </row>
    <row r="90" spans="2:6" ht="24.95" customHeight="1" x14ac:dyDescent="0.2">
      <c r="B90" s="510"/>
      <c r="C90" s="66" t="s">
        <v>263</v>
      </c>
      <c r="D90" s="42" t="s">
        <v>264</v>
      </c>
      <c r="E90" s="52">
        <f>IF(E87&gt;E76,E87-E76,0)</f>
        <v>4062401</v>
      </c>
      <c r="F90" s="52">
        <f>IF(F87&gt;F76,F87-F76,0)</f>
        <v>8972603.4899999984</v>
      </c>
    </row>
    <row r="91" spans="2:6" ht="24.95" customHeight="1" x14ac:dyDescent="0.2">
      <c r="B91" s="521" t="s">
        <v>265</v>
      </c>
      <c r="C91" s="521"/>
      <c r="D91" s="42" t="s">
        <v>266</v>
      </c>
      <c r="E91" s="52">
        <f>E29+E76</f>
        <v>603986875</v>
      </c>
      <c r="F91" s="52">
        <f>F29+F76</f>
        <v>396741806.67590266</v>
      </c>
    </row>
    <row r="92" spans="2:6" ht="24.95" customHeight="1" x14ac:dyDescent="0.2">
      <c r="B92" s="521" t="s">
        <v>267</v>
      </c>
      <c r="C92" s="521"/>
      <c r="D92" s="42" t="s">
        <v>268</v>
      </c>
      <c r="E92" s="52">
        <f>E60+E87</f>
        <v>532072163</v>
      </c>
      <c r="F92" s="52">
        <f>F60+F87</f>
        <v>402879090.08000004</v>
      </c>
    </row>
    <row r="93" spans="2:6" ht="24.95" customHeight="1" x14ac:dyDescent="0.2">
      <c r="B93" s="522" t="s">
        <v>269</v>
      </c>
      <c r="C93" s="523"/>
      <c r="D93" s="42"/>
      <c r="E93" s="52"/>
      <c r="F93" s="52"/>
    </row>
    <row r="94" spans="2:6" ht="24.95" customHeight="1" x14ac:dyDescent="0.2">
      <c r="B94" s="509"/>
      <c r="C94" s="66" t="s">
        <v>270</v>
      </c>
      <c r="D94" s="42" t="s">
        <v>271</v>
      </c>
      <c r="E94" s="52">
        <f>IF(E91&gt;E92,E91-E92,0)</f>
        <v>71914712</v>
      </c>
      <c r="F94" s="52">
        <f>IF(F91&gt;F92,F91-F92,0)</f>
        <v>0</v>
      </c>
    </row>
    <row r="95" spans="2:6" ht="24.95" customHeight="1" x14ac:dyDescent="0.2">
      <c r="B95" s="510"/>
      <c r="C95" s="66" t="s">
        <v>272</v>
      </c>
      <c r="D95" s="42" t="s">
        <v>273</v>
      </c>
      <c r="E95" s="52">
        <f>IF(E92&gt;E91,E92-E91,0)</f>
        <v>0</v>
      </c>
      <c r="F95" s="52">
        <f>IF(F92&gt;F91,F92-F91,0)</f>
        <v>6137283.4040973783</v>
      </c>
    </row>
    <row r="96" spans="2:6" ht="24.95" customHeight="1" x14ac:dyDescent="0.2">
      <c r="B96" s="50" t="s">
        <v>274</v>
      </c>
      <c r="C96" s="53" t="s">
        <v>275</v>
      </c>
      <c r="D96" s="54" t="s">
        <v>276</v>
      </c>
      <c r="E96" s="48">
        <v>14169448</v>
      </c>
      <c r="F96" s="48">
        <v>1643692</v>
      </c>
    </row>
    <row r="97" spans="2:6" ht="24.95" customHeight="1" x14ac:dyDescent="0.2">
      <c r="B97" s="50" t="s">
        <v>277</v>
      </c>
      <c r="C97" s="53" t="s">
        <v>278</v>
      </c>
      <c r="D97" s="54" t="s">
        <v>279</v>
      </c>
      <c r="E97" s="48">
        <v>0</v>
      </c>
      <c r="F97" s="48">
        <v>0</v>
      </c>
    </row>
    <row r="98" spans="2:6" ht="24.95" customHeight="1" x14ac:dyDescent="0.2">
      <c r="B98" s="50" t="s">
        <v>280</v>
      </c>
      <c r="C98" s="53" t="s">
        <v>281</v>
      </c>
      <c r="D98" s="54" t="s">
        <v>282</v>
      </c>
      <c r="E98" s="48">
        <v>2230149</v>
      </c>
      <c r="F98" s="48">
        <v>0</v>
      </c>
    </row>
    <row r="99" spans="2:6" ht="24.95" customHeight="1" x14ac:dyDescent="0.2">
      <c r="B99" s="50" t="s">
        <v>283</v>
      </c>
      <c r="C99" s="53" t="s">
        <v>284</v>
      </c>
      <c r="D99" s="54" t="s">
        <v>285</v>
      </c>
      <c r="E99" s="48">
        <v>0</v>
      </c>
      <c r="F99" s="48">
        <v>0</v>
      </c>
    </row>
    <row r="100" spans="2:6" ht="24.95" customHeight="1" x14ac:dyDescent="0.2">
      <c r="B100" s="50" t="s">
        <v>286</v>
      </c>
      <c r="C100" s="53" t="s">
        <v>287</v>
      </c>
      <c r="D100" s="54" t="s">
        <v>288</v>
      </c>
      <c r="E100" s="48">
        <v>0</v>
      </c>
      <c r="F100" s="48">
        <v>0</v>
      </c>
    </row>
    <row r="101" spans="2:6" ht="24.95" customHeight="1" x14ac:dyDescent="0.2">
      <c r="B101" s="50" t="s">
        <v>289</v>
      </c>
      <c r="C101" s="53" t="s">
        <v>290</v>
      </c>
      <c r="D101" s="54" t="s">
        <v>291</v>
      </c>
      <c r="E101" s="48">
        <v>0</v>
      </c>
      <c r="F101" s="48">
        <v>0</v>
      </c>
    </row>
    <row r="102" spans="2:6" ht="24.95" customHeight="1" x14ac:dyDescent="0.2">
      <c r="B102" s="50" t="s">
        <v>292</v>
      </c>
      <c r="C102" s="53" t="s">
        <v>293</v>
      </c>
      <c r="D102" s="54" t="s">
        <v>294</v>
      </c>
      <c r="E102" s="48">
        <v>0</v>
      </c>
      <c r="F102" s="48">
        <v>0</v>
      </c>
    </row>
    <row r="103" spans="2:6" ht="24.95" customHeight="1" x14ac:dyDescent="0.2">
      <c r="B103" s="50" t="s">
        <v>295</v>
      </c>
      <c r="C103" s="53" t="s">
        <v>296</v>
      </c>
      <c r="D103" s="54" t="s">
        <v>297</v>
      </c>
      <c r="E103" s="48">
        <v>0</v>
      </c>
      <c r="F103" s="48">
        <v>0</v>
      </c>
    </row>
    <row r="104" spans="2:6" ht="24.95" customHeight="1" x14ac:dyDescent="0.2">
      <c r="B104" s="507" t="s">
        <v>298</v>
      </c>
      <c r="C104" s="508"/>
      <c r="D104" s="42"/>
      <c r="E104" s="52"/>
      <c r="F104" s="52"/>
    </row>
    <row r="105" spans="2:6" ht="24.95" customHeight="1" x14ac:dyDescent="0.2">
      <c r="B105" s="509"/>
      <c r="C105" s="66" t="s">
        <v>299</v>
      </c>
      <c r="D105" s="42" t="s">
        <v>288</v>
      </c>
      <c r="E105" s="52">
        <f>IF(E94&gt;0,E94-E95-E96-E97+E98-E102-E103,0)</f>
        <v>59975413</v>
      </c>
      <c r="F105" s="52">
        <f>IF(F94&gt;0,F94-F95-F96-F97+F98-F102-F103,0)</f>
        <v>0</v>
      </c>
    </row>
    <row r="106" spans="2:6" ht="24.95" customHeight="1" x14ac:dyDescent="0.2">
      <c r="B106" s="510"/>
      <c r="C106" s="66" t="s">
        <v>300</v>
      </c>
      <c r="D106" s="42" t="s">
        <v>291</v>
      </c>
      <c r="E106" s="52">
        <f>IF(E94&gt;0,0,E95+E96+E102+E103-E94)</f>
        <v>0</v>
      </c>
      <c r="F106" s="52">
        <f>IF(F94&gt;0,0,F95+F96+F97-F98+F102+F103-F94)</f>
        <v>7780975.4040973783</v>
      </c>
    </row>
  </sheetData>
  <mergeCells count="30">
    <mergeCell ref="B29:C29"/>
    <mergeCell ref="B9:B13"/>
    <mergeCell ref="B14:B15"/>
    <mergeCell ref="B16:B18"/>
    <mergeCell ref="B19:B21"/>
    <mergeCell ref="B26:B28"/>
    <mergeCell ref="B82:B83"/>
    <mergeCell ref="B87:C87"/>
    <mergeCell ref="B30:B34"/>
    <mergeCell ref="B35:B37"/>
    <mergeCell ref="B38:B44"/>
    <mergeCell ref="B45:B59"/>
    <mergeCell ref="B60:C60"/>
    <mergeCell ref="B61:C61"/>
    <mergeCell ref="B104:C104"/>
    <mergeCell ref="B105:B106"/>
    <mergeCell ref="B5:C6"/>
    <mergeCell ref="D5:D6"/>
    <mergeCell ref="E5:F5"/>
    <mergeCell ref="B7:C7"/>
    <mergeCell ref="B88:C88"/>
    <mergeCell ref="B89:B90"/>
    <mergeCell ref="B91:C91"/>
    <mergeCell ref="B92:C92"/>
    <mergeCell ref="B93:C93"/>
    <mergeCell ref="B94:B95"/>
    <mergeCell ref="B62:B63"/>
    <mergeCell ref="B70:B71"/>
    <mergeCell ref="B76:C76"/>
    <mergeCell ref="B77:B7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IFRS EN 30.06.2025 </vt:lpstr>
      <vt:lpstr>IFRS EN 30.09.2025 </vt:lpstr>
      <vt:lpstr>OMFP 2844 _ 30.06.2025 ROM </vt:lpstr>
      <vt:lpstr>OMFP 2844 _ 30.09.2025 ROM</vt:lpstr>
      <vt:lpstr>IFRS EN 31.03.2025</vt:lpstr>
      <vt:lpstr>OMFP 2844 _ 31.03.2025 ROM</vt:lpstr>
      <vt:lpstr>IFRS EN 31.12.2024</vt:lpstr>
      <vt:lpstr>OMFP 2844 _ 31.12.2024 ROM 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 Elena</dc:creator>
  <cp:lastModifiedBy>Albinaru Malina Elena</cp:lastModifiedBy>
  <dcterms:created xsi:type="dcterms:W3CDTF">2022-05-19T07:44:24Z</dcterms:created>
  <dcterms:modified xsi:type="dcterms:W3CDTF">2025-11-14T11:32:20Z</dcterms:modified>
</cp:coreProperties>
</file>